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C:\Users\dozivsc\Desktop\Löschen\"/>
    </mc:Choice>
  </mc:AlternateContent>
  <xr:revisionPtr revIDLastSave="0" documentId="8_{24221491-B3A1-4FC0-B0E5-73FD7D079825}" xr6:coauthVersionLast="47" xr6:coauthVersionMax="47" xr10:uidLastSave="{00000000-0000-0000-0000-000000000000}"/>
  <workbookProtection workbookAlgorithmName="SHA-512" workbookHashValue="FpxC5sap1KWcuFR7wTtUeSgqU934f8wdlcxdEtiJRy9Tq/jdxdLYSGcdJJVUxJOFGtbcahwUlu6O3B+2EE3Zpg==" workbookSaltValue="sFcvWctQZrtFqjCMn7F5mw==" workbookSpinCount="100000" lockStructure="1"/>
  <bookViews>
    <workbookView xWindow="-110" yWindow="-110" windowWidth="19420" windowHeight="10420" xr2:uid="{00000000-000D-0000-FFFF-FFFF000000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J5" authorId="0" shapeId="0" xr:uid="{00000000-0006-0000-0100-000001000000}">
      <text>
        <r>
          <rPr>
            <sz val="9"/>
            <color indexed="81"/>
            <rFont val="Arial"/>
            <family val="2"/>
          </rPr>
          <t>Wird von der zuständigen Sachbearbeitung ausgefüllt.</t>
        </r>
      </text>
    </comment>
    <comment ref="J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B13" authorId="1" shapeId="0" xr:uid="{00000000-0006-0000-0100-000005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6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<sst xmlns="http://schemas.openxmlformats.org/spreadsheetml/2006/main" count="163" uniqueCount="140">
  <si>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</si>
  <si>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</si>
  <si>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</si>
  <si>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</si>
  <si>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</si>
  <si>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</si>
  <si>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</si>
  <si>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</si>
  <si>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</si>
  <si>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</si>
  <si>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</si>
  <si>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</si>
  <si>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</si>
  <si>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</si>
  <si>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</si>
  <si>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</si>
  <si>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</si>
  <si>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</si>
  <si>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</si>
  <si>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</si>
  <si>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</si>
  <si>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</si>
  <si>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</si>
  <si>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</si>
  <si>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</si>
  <si>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</si>
  <si>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</si>
  <si>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</si>
  <si>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</si>
  <si>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</si>
  <si>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</si>
  <si>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</si>
  <si>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</si>
  <si>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</si>
  <si>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</si>
  <si>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</si>
  <si>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</si>
  <si>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</si>
  <si>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</si>
  <si>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</si>
  <si>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</si>
  <si>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</si>
  <si>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</si>
  <si>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</si>
  <si>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</si>
  <si>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</si>
  <si>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</si>
  <si>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</si>
  <si>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</si>
  <si>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</si>
  <si>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</si>
  <si>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</si>
  <si>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</si>
  <si>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</si>
  <si>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</si>
  <si>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</si>
  <si>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</si>
  <si>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</si>
  <si>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</si>
  <si>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</si>
  <si>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</si>
  <si>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</si>
  <si>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</si>
  <si>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</si>
  <si>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</si>
  <si>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</si>
  <si>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</si>
  <si>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</si>
  <si>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</si>
  <si>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</si>
  <si>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</si>
  <si>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</si>
  <si>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</si>
  <si>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</si>
  <si>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</si>
  <si>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</si>
  <si>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</si>
  <si>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</si>
  <si>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</si>
  <si>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</si>
  <si>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</si>
  <si>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</si>
  <si>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</si>
  <si>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</si>
  <si>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ggf. Mitzeichnung/Unterschrift der/des Dienstvorgesetzten:</t>
  </si>
  <si>
    <t>Datum, Kurzzeichen: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</si>
  <si>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</si>
  <si>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</si>
  <si>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</si>
  <si>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</si>
  <si>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</si>
  <si>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</si>
  <si>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</si>
  <si>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</si>
  <si>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</si>
  <si>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</si>
  <si>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</si>
  <si>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</si>
  <si>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</si>
  <si>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</si>
  <si>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</si>
  <si>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</si>
  <si>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</si>
  <si>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</si>
  <si>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</si>
  <si>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</si>
  <si>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</si>
  <si>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</si>
  <si>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</si>
  <si>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</si>
  <si>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</si>
  <si>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</si>
  <si>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</si>
  <si>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</si>
  <si>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</si>
  <si>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</si>
  <si>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</si>
  <si>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</si>
  <si>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</si>
  <si>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</si>
  <si>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</si>
  <si>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</si>
  <si>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</si>
  <si>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</si>
  <si>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</si>
  <si>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</si>
  <si>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</si>
  <si>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</si>
  <si>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</si>
  <si>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</si>
  <si>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</si>
  <si>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</si>
  <si>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</si>
  <si>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</si>
  <si>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</si>
  <si>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</si>
  <si>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V1.2026</t>
  </si>
  <si>
    <t>Dienstreiseabrechnung für das Jahr 2026</t>
  </si>
  <si>
    <t>Sachbearbeiter/in Entgeltabrechnung:</t>
  </si>
  <si>
    <t>Reisekostenstelle / personalverwaltende Dienststelle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</si>
</sst>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75">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58">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0" fillId="3" borderId="39" xfId="0" applyFont="1" applyFill="1" applyBorder="1" applyProtection="1"/>
    <xf numFmtId="0" fontId="5" fillId="3" borderId="40" xfId="0" applyFont="1" applyFill="1" applyBorder="1" applyProtection="1"/>
    <xf numFmtId="0" fontId="4" fillId="3" borderId="40" xfId="0" applyFont="1" applyFill="1" applyBorder="1" applyProtection="1"/>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0"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6" fillId="3" borderId="40" xfId="0" applyFont="1" applyFill="1" applyBorder="1" applyProtection="1"/>
    <xf numFmtId="0" fontId="16" fillId="3" borderId="41" xfId="0" applyFont="1" applyFill="1" applyBorder="1" applyAlignment="1" applyProtection="1">
      <alignment horizontal="right"/>
    </xf>
    <xf numFmtId="0" fontId="7" fillId="2" borderId="55" xfId="0" applyFont="1" applyFill="1" applyBorder="1" applyAlignment="1" applyProtection="1">
      <alignment horizontal="center"/>
    </xf>
    <xf numFmtId="14" fontId="7" fillId="2" borderId="57" xfId="0" applyNumberFormat="1" applyFont="1" applyFill="1" applyBorder="1" applyProtection="1"/>
    <xf numFmtId="14" fontId="7" fillId="2" borderId="58" xfId="0" applyNumberFormat="1" applyFont="1" applyFill="1" applyBorder="1" applyProtection="1"/>
    <xf numFmtId="14" fontId="7" fillId="2" borderId="59" xfId="0" applyNumberFormat="1" applyFont="1" applyFill="1" applyBorder="1" applyProtection="1"/>
    <xf numFmtId="14" fontId="7" fillId="2" borderId="57" xfId="0" applyNumberFormat="1" applyFont="1" applyFill="1" applyBorder="1" applyAlignment="1" applyProtection="1">
      <alignment horizontal="center" vertical="center"/>
    </xf>
    <xf numFmtId="0" fontId="7" fillId="0" borderId="23" xfId="0" applyFont="1" applyFill="1" applyBorder="1" applyProtection="1">
      <protection locked="0"/>
    </xf>
    <xf numFmtId="165" fontId="16" fillId="3" borderId="23" xfId="0" applyNumberFormat="1" applyFont="1" applyFill="1" applyBorder="1" applyProtection="1"/>
    <xf numFmtId="165" fontId="7" fillId="0" borderId="23"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14" fontId="7" fillId="2" borderId="60"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6"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5"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0" fontId="9" fillId="0" borderId="63" xfId="0" applyFont="1" applyBorder="1" applyAlignment="1" applyProtection="1">
      <alignment horizontal="center"/>
      <protection locked="0"/>
    </xf>
    <xf numFmtId="0" fontId="4" fillId="3" borderId="39" xfId="0" applyFont="1" applyFill="1" applyBorder="1" applyProtection="1"/>
    <xf numFmtId="0" fontId="4" fillId="3" borderId="41" xfId="0" applyFont="1" applyFill="1" applyBorder="1" applyProtection="1"/>
    <xf numFmtId="14" fontId="4" fillId="0" borderId="63" xfId="0" applyNumberFormat="1" applyFont="1" applyFill="1" applyBorder="1" applyAlignment="1" applyProtection="1">
      <alignment horizontal="left"/>
      <protection locked="0"/>
    </xf>
    <xf numFmtId="44" fontId="7" fillId="4" borderId="12" xfId="0" applyNumberFormat="1" applyFont="1" applyFill="1" applyBorder="1" applyProtection="1"/>
    <xf numFmtId="44" fontId="7" fillId="3" borderId="23" xfId="0" applyNumberFormat="1" applyFont="1" applyFill="1" applyBorder="1" applyAlignment="1" applyProtection="1"/>
    <xf numFmtId="44" fontId="7" fillId="3" borderId="23" xfId="1" applyFont="1" applyFill="1" applyBorder="1" applyAlignment="1" applyProtection="1"/>
    <xf numFmtId="0" fontId="4" fillId="6" borderId="44" xfId="0" applyFont="1" applyFill="1" applyBorder="1" applyProtection="1"/>
    <xf numFmtId="0" fontId="4" fillId="6" borderId="43" xfId="0" applyFont="1" applyFill="1" applyBorder="1" applyProtection="1"/>
    <xf numFmtId="0" fontId="4" fillId="6" borderId="45" xfId="0" applyFont="1" applyFill="1" applyBorder="1" applyProtection="1"/>
    <xf numFmtId="0" fontId="4" fillId="6" borderId="54" xfId="0" applyFont="1" applyFill="1" applyBorder="1" applyProtection="1"/>
    <xf numFmtId="0" fontId="4" fillId="6" borderId="48" xfId="0" applyFont="1" applyFill="1" applyBorder="1" applyProtection="1"/>
    <xf numFmtId="0" fontId="4" fillId="6" borderId="0" xfId="0" applyFont="1" applyFill="1" applyBorder="1" applyProtection="1"/>
    <xf numFmtId="0" fontId="4" fillId="6" borderId="0" xfId="0" applyFont="1" applyFill="1" applyBorder="1" applyAlignment="1" applyProtection="1"/>
    <xf numFmtId="0" fontId="4" fillId="6" borderId="42" xfId="0" applyFont="1" applyFill="1" applyBorder="1" applyProtection="1"/>
    <xf numFmtId="0" fontId="4" fillId="6" borderId="46" xfId="0" applyFont="1" applyFill="1" applyBorder="1" applyProtection="1"/>
    <xf numFmtId="0" fontId="4" fillId="6" borderId="47" xfId="0" applyFont="1" applyFill="1" applyBorder="1" applyProtection="1"/>
    <xf numFmtId="0" fontId="8" fillId="6" borderId="46" xfId="0" applyFont="1" applyFill="1" applyBorder="1" applyProtection="1"/>
    <xf numFmtId="0" fontId="4" fillId="6" borderId="43" xfId="0" applyFont="1" applyFill="1" applyBorder="1" applyAlignment="1" applyProtection="1"/>
    <xf numFmtId="14" fontId="4" fillId="6" borderId="46" xfId="0" applyNumberFormat="1" applyFont="1" applyFill="1" applyBorder="1" applyAlignment="1" applyProtection="1">
      <alignment horizontal="left" vertical="top"/>
    </xf>
    <xf numFmtId="14" fontId="4" fillId="6" borderId="0" xfId="0" applyNumberFormat="1" applyFont="1" applyFill="1" applyBorder="1" applyAlignment="1" applyProtection="1">
      <alignment horizontal="left" vertical="top"/>
    </xf>
    <xf numFmtId="0" fontId="4" fillId="6" borderId="42" xfId="0" applyFont="1" applyFill="1" applyBorder="1" applyAlignment="1" applyProtection="1"/>
    <xf numFmtId="0" fontId="11" fillId="6" borderId="42" xfId="0" applyFont="1" applyFill="1" applyBorder="1" applyAlignment="1" applyProtection="1">
      <alignment vertical="top"/>
    </xf>
    <xf numFmtId="0" fontId="4" fillId="6" borderId="0" xfId="0" applyFont="1" applyFill="1" applyBorder="1" applyAlignment="1" applyProtection="1">
      <alignment horizontal="right"/>
    </xf>
    <xf numFmtId="0" fontId="4" fillId="6" borderId="0" xfId="0" applyFont="1" applyFill="1" applyBorder="1" applyAlignment="1" applyProtection="1">
      <alignment horizontal="left" vertical="center"/>
    </xf>
    <xf numFmtId="0" fontId="4" fillId="6" borderId="0" xfId="0" applyFont="1" applyFill="1" applyBorder="1" applyAlignment="1" applyProtection="1">
      <alignment vertical="center"/>
    </xf>
    <xf numFmtId="20" fontId="4" fillId="6" borderId="0" xfId="0" applyNumberFormat="1" applyFont="1" applyFill="1" applyBorder="1" applyProtection="1"/>
    <xf numFmtId="44" fontId="4" fillId="6" borderId="0" xfId="0" applyNumberFormat="1" applyFont="1" applyFill="1" applyBorder="1" applyProtection="1"/>
    <xf numFmtId="46" fontId="4" fillId="6" borderId="0" xfId="0" applyNumberFormat="1" applyFont="1" applyFill="1" applyBorder="1" applyProtection="1"/>
    <xf numFmtId="0" fontId="10" fillId="6" borderId="44" xfId="0" applyFont="1" applyFill="1" applyBorder="1" applyProtection="1"/>
    <xf numFmtId="0" fontId="6" fillId="6" borderId="43" xfId="0" applyFont="1" applyFill="1" applyBorder="1" applyProtection="1"/>
    <xf numFmtId="0" fontId="7" fillId="6" borderId="45" xfId="0" applyFont="1" applyFill="1" applyBorder="1" applyAlignment="1" applyProtection="1">
      <alignment horizontal="right"/>
    </xf>
    <xf numFmtId="2" fontId="4" fillId="6" borderId="0" xfId="0" applyNumberFormat="1" applyFont="1" applyFill="1" applyBorder="1" applyProtection="1"/>
    <xf numFmtId="0" fontId="14" fillId="6" borderId="0" xfId="0" applyFont="1" applyFill="1" applyBorder="1" applyProtection="1"/>
    <xf numFmtId="0" fontId="6" fillId="6" borderId="0" xfId="0" applyFont="1" applyFill="1" applyBorder="1" applyProtection="1"/>
    <xf numFmtId="164" fontId="4" fillId="6" borderId="0" xfId="0" applyNumberFormat="1" applyFont="1" applyFill="1" applyBorder="1" applyProtection="1"/>
    <xf numFmtId="0" fontId="4" fillId="6" borderId="0" xfId="0" applyNumberFormat="1" applyFont="1" applyFill="1" applyBorder="1" applyProtection="1"/>
    <xf numFmtId="44" fontId="4" fillId="6" borderId="0" xfId="1" applyFont="1" applyFill="1" applyBorder="1" applyProtection="1"/>
    <xf numFmtId="49" fontId="4" fillId="6" borderId="0" xfId="0" applyNumberFormat="1" applyFont="1" applyFill="1" applyBorder="1" applyProtection="1"/>
    <xf numFmtId="0" fontId="7" fillId="6" borderId="0" xfId="0" applyFont="1" applyFill="1" applyBorder="1" applyProtection="1"/>
    <xf numFmtId="0" fontId="7" fillId="6" borderId="54" xfId="0" applyFont="1" applyFill="1" applyBorder="1" applyProtection="1"/>
    <xf numFmtId="0" fontId="7" fillId="6" borderId="42" xfId="0" applyFont="1" applyFill="1" applyBorder="1" applyProtection="1"/>
    <xf numFmtId="0" fontId="7" fillId="6" borderId="48" xfId="0" applyFont="1" applyFill="1" applyBorder="1" applyProtection="1"/>
    <xf numFmtId="0" fontId="18" fillId="6" borderId="0" xfId="0" applyFont="1" applyFill="1" applyBorder="1" applyAlignment="1"/>
    <xf numFmtId="0" fontId="17" fillId="6" borderId="0" xfId="0" applyFont="1" applyFill="1" applyBorder="1" applyAlignment="1" applyProtection="1"/>
    <xf numFmtId="0" fontId="16" fillId="6" borderId="0" xfId="0" applyFont="1" applyFill="1" applyBorder="1" applyProtection="1"/>
    <xf numFmtId="0" fontId="16" fillId="6" borderId="54" xfId="0" applyFont="1" applyFill="1" applyBorder="1" applyAlignment="1" applyProtection="1">
      <alignment wrapText="1"/>
    </xf>
    <xf numFmtId="0" fontId="17" fillId="6" borderId="0" xfId="0" applyFont="1" applyFill="1" applyBorder="1" applyAlignment="1" applyProtection="1">
      <alignment horizontal="left"/>
    </xf>
    <xf numFmtId="0" fontId="16" fillId="6" borderId="54" xfId="0" applyFont="1" applyFill="1" applyBorder="1" applyAlignment="1" applyProtection="1"/>
    <xf numFmtId="14" fontId="4" fillId="6" borderId="46" xfId="0" applyNumberFormat="1" applyFont="1" applyFill="1" applyBorder="1" applyProtection="1"/>
    <xf numFmtId="0" fontId="15" fillId="6" borderId="0" xfId="0" applyFont="1" applyFill="1" applyBorder="1" applyAlignment="1" applyProtection="1">
      <alignment horizontal="left"/>
    </xf>
    <xf numFmtId="0" fontId="13" fillId="6" borderId="0" xfId="0" applyFont="1" applyFill="1" applyBorder="1" applyAlignment="1" applyProtection="1">
      <alignment vertical="center"/>
    </xf>
    <xf numFmtId="0" fontId="8" fillId="6" borderId="0" xfId="0" applyFont="1" applyFill="1" applyBorder="1" applyProtection="1"/>
    <xf numFmtId="0" fontId="7" fillId="6" borderId="0" xfId="0" applyFont="1" applyFill="1" applyBorder="1" applyAlignment="1" applyProtection="1"/>
    <xf numFmtId="0" fontId="7" fillId="6" borderId="46" xfId="0" applyFont="1" applyFill="1" applyBorder="1" applyProtection="1"/>
    <xf numFmtId="44" fontId="7" fillId="6" borderId="0" xfId="0" applyNumberFormat="1" applyFont="1" applyFill="1" applyBorder="1" applyProtection="1"/>
    <xf numFmtId="0" fontId="7" fillId="6" borderId="0" xfId="0" applyFont="1" applyFill="1" applyBorder="1" applyAlignment="1" applyProtection="1">
      <alignment vertical="center"/>
    </xf>
    <xf numFmtId="0" fontId="7" fillId="6" borderId="22" xfId="0" applyFont="1" applyFill="1" applyBorder="1" applyAlignment="1" applyProtection="1">
      <alignment vertical="center"/>
    </xf>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21" xfId="0" applyFont="1" applyFill="1" applyBorder="1" applyAlignment="1" applyProtection="1">
      <alignment horizontal="right"/>
    </xf>
    <xf numFmtId="0" fontId="6" fillId="6" borderId="46" xfId="0" applyFont="1" applyFill="1" applyBorder="1" applyProtection="1"/>
    <xf numFmtId="0" fontId="16" fillId="6" borderId="46" xfId="0" applyFont="1" applyFill="1" applyBorder="1" applyAlignment="1" applyProtection="1"/>
    <xf numFmtId="165" fontId="16" fillId="6" borderId="0" xfId="0" applyNumberFormat="1" applyFont="1" applyFill="1" applyBorder="1" applyProtection="1"/>
    <xf numFmtId="165" fontId="7" fillId="6" borderId="0" xfId="0" applyNumberFormat="1" applyFont="1" applyFill="1" applyBorder="1" applyProtection="1"/>
    <xf numFmtId="0" fontId="12" fillId="6" borderId="0" xfId="0" applyFont="1" applyFill="1" applyBorder="1" applyAlignment="1" applyProtection="1">
      <alignment vertical="center"/>
    </xf>
    <xf numFmtId="0" fontId="0" fillId="6" borderId="46" xfId="0" applyFill="1" applyBorder="1" applyAlignment="1">
      <alignment wrapText="1"/>
    </xf>
    <xf numFmtId="0" fontId="0" fillId="6" borderId="0" xfId="0" applyFill="1" applyBorder="1" applyAlignment="1">
      <alignment wrapText="1"/>
    </xf>
    <xf numFmtId="0" fontId="7" fillId="6" borderId="47" xfId="0" applyFont="1" applyFill="1" applyBorder="1" applyProtection="1"/>
    <xf numFmtId="0" fontId="16" fillId="6" borderId="0" xfId="0" applyFont="1" applyFill="1" applyBorder="1" applyAlignment="1" applyProtection="1">
      <alignment horizontal="left"/>
    </xf>
    <xf numFmtId="0" fontId="7" fillId="6" borderId="46" xfId="0" applyFont="1" applyFill="1" applyBorder="1" applyAlignment="1">
      <alignment wrapText="1"/>
    </xf>
    <xf numFmtId="0" fontId="7" fillId="6" borderId="0" xfId="0" applyFont="1" applyFill="1" applyBorder="1" applyAlignment="1">
      <alignment wrapText="1"/>
    </xf>
    <xf numFmtId="166" fontId="7" fillId="6" borderId="0" xfId="0" applyNumberFormat="1" applyFont="1" applyFill="1" applyBorder="1" applyAlignment="1" applyProtection="1">
      <alignment horizontal="left"/>
    </xf>
    <xf numFmtId="8" fontId="7" fillId="6" borderId="0" xfId="0" applyNumberFormat="1" applyFont="1" applyFill="1" applyBorder="1" applyAlignment="1" applyProtection="1">
      <alignment horizontal="left"/>
    </xf>
    <xf numFmtId="0" fontId="12" fillId="6" borderId="0" xfId="0" applyFont="1" applyFill="1" applyBorder="1" applyAlignment="1" applyProtection="1">
      <alignment vertical="center"/>
    </xf>
    <xf numFmtId="0" fontId="4" fillId="6" borderId="0" xfId="0" applyFont="1" applyFill="1" applyBorder="1" applyAlignment="1" applyProtection="1">
      <alignment vertical="center"/>
    </xf>
    <xf numFmtId="0" fontId="4" fillId="6" borderId="0" xfId="0" applyFont="1" applyFill="1" applyBorder="1" applyAlignment="1">
      <alignment vertical="center"/>
    </xf>
    <xf numFmtId="14" fontId="4" fillId="6" borderId="46" xfId="0" applyNumberFormat="1" applyFont="1" applyFill="1" applyBorder="1" applyAlignment="1" applyProtection="1">
      <alignment horizontal="left"/>
    </xf>
    <xf numFmtId="0" fontId="4" fillId="6" borderId="0" xfId="0" applyFont="1" applyFill="1" applyBorder="1" applyAlignment="1">
      <alignment horizontal="left"/>
    </xf>
    <xf numFmtId="14" fontId="4" fillId="6" borderId="0" xfId="0" applyNumberFormat="1" applyFont="1" applyFill="1" applyBorder="1" applyAlignment="1" applyProtection="1">
      <alignment horizontal="left" vertical="top"/>
    </xf>
    <xf numFmtId="0" fontId="4" fillId="4" borderId="68" xfId="0" applyFont="1" applyFill="1" applyBorder="1" applyAlignment="1" applyProtection="1">
      <alignment horizontal="left" vertical="center"/>
    </xf>
    <xf numFmtId="0" fontId="4" fillId="0" borderId="69" xfId="0" applyFont="1" applyBorder="1" applyAlignment="1" applyProtection="1">
      <alignment horizontal="left" vertical="center"/>
    </xf>
    <xf numFmtId="0" fontId="4" fillId="0" borderId="69" xfId="0" applyFont="1" applyBorder="1" applyAlignment="1">
      <alignment horizontal="left" vertical="center"/>
    </xf>
    <xf numFmtId="0" fontId="4" fillId="0" borderId="61" xfId="0" applyFont="1" applyBorder="1" applyAlignment="1">
      <alignment horizontal="left" vertical="center"/>
    </xf>
    <xf numFmtId="0" fontId="4" fillId="0" borderId="70" xfId="0" applyFont="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2" xfId="0" applyFont="1" applyBorder="1" applyAlignment="1">
      <alignment horizontal="left" vertical="center"/>
    </xf>
    <xf numFmtId="0" fontId="12" fillId="6" borderId="0" xfId="0" applyFont="1" applyFill="1" applyBorder="1" applyAlignment="1" applyProtection="1">
      <alignment horizontal="left" vertical="center"/>
    </xf>
    <xf numFmtId="0" fontId="4" fillId="6" borderId="54" xfId="0" applyFont="1" applyFill="1" applyBorder="1" applyAlignment="1">
      <alignment vertical="center"/>
    </xf>
    <xf numFmtId="0" fontId="4" fillId="0" borderId="49"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0" xfId="0" applyFont="1" applyFill="1" applyBorder="1" applyAlignment="1" applyProtection="1">
      <alignment horizontal="right"/>
    </xf>
    <xf numFmtId="0" fontId="16" fillId="3" borderId="41" xfId="0" applyFont="1" applyFill="1" applyBorder="1" applyAlignment="1">
      <alignment horizontal="right"/>
    </xf>
    <xf numFmtId="0" fontId="4" fillId="6" borderId="0" xfId="0" applyFont="1" applyFill="1" applyBorder="1" applyAlignment="1" applyProtection="1"/>
    <xf numFmtId="0" fontId="4" fillId="6" borderId="0" xfId="0" applyFont="1" applyFill="1" applyBorder="1" applyAlignment="1"/>
    <xf numFmtId="14" fontId="4" fillId="0" borderId="49" xfId="0" applyNumberFormat="1" applyFont="1" applyBorder="1" applyAlignment="1" applyProtection="1">
      <alignment horizontal="left"/>
      <protection locked="0"/>
    </xf>
    <xf numFmtId="0" fontId="4" fillId="0" borderId="49"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6" borderId="0" xfId="0" applyFont="1" applyFill="1" applyBorder="1" applyAlignment="1" applyProtection="1">
      <alignment horizontal="right"/>
    </xf>
    <xf numFmtId="0" fontId="4" fillId="6" borderId="46" xfId="0" applyFont="1" applyFill="1" applyBorder="1" applyAlignment="1" applyProtection="1">
      <alignment wrapText="1"/>
    </xf>
    <xf numFmtId="0" fontId="4" fillId="6" borderId="0" xfId="0" applyFont="1" applyFill="1" applyBorder="1" applyAlignment="1">
      <alignment wrapText="1"/>
    </xf>
    <xf numFmtId="0" fontId="4" fillId="6" borderId="46" xfId="0" applyFont="1" applyFill="1" applyBorder="1" applyAlignment="1">
      <alignment wrapText="1"/>
    </xf>
    <xf numFmtId="0" fontId="4" fillId="6" borderId="0" xfId="0" applyFont="1" applyFill="1" applyBorder="1" applyAlignment="1" applyProtection="1">
      <alignment horizontal="left"/>
    </xf>
    <xf numFmtId="0" fontId="4" fillId="6" borderId="54" xfId="0" applyFont="1" applyFill="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4" xfId="0" applyFont="1" applyBorder="1" applyAlignment="1"/>
    <xf numFmtId="0" fontId="4" fillId="0" borderId="65" xfId="0" applyFont="1" applyBorder="1" applyAlignment="1" applyProtection="1">
      <alignment horizontal="left" vertical="center"/>
    </xf>
    <xf numFmtId="0" fontId="4" fillId="0" borderId="66" xfId="0" applyFont="1" applyBorder="1" applyAlignment="1" applyProtection="1">
      <alignment horizontal="left" vertical="center"/>
    </xf>
    <xf numFmtId="0" fontId="4" fillId="0" borderId="67" xfId="0" applyFont="1" applyBorder="1" applyAlignment="1"/>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0" xfId="0" applyFont="1" applyFill="1" applyBorder="1" applyAlignment="1">
      <alignment horizontal="right"/>
    </xf>
    <xf numFmtId="0" fontId="7" fillId="0" borderId="72"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6" borderId="0" xfId="0" applyFill="1" applyBorder="1" applyAlignment="1"/>
    <xf numFmtId="0" fontId="0" fillId="6" borderId="21" xfId="0" applyFill="1" applyBorder="1" applyAlignment="1"/>
    <xf numFmtId="0" fontId="0" fillId="6" borderId="0" xfId="0" applyFill="1" applyBorder="1" applyAlignment="1">
      <alignment horizontal="right"/>
    </xf>
    <xf numFmtId="0" fontId="0" fillId="6" borderId="21" xfId="0" applyFill="1" applyBorder="1" applyAlignment="1">
      <alignment horizontal="right"/>
    </xf>
    <xf numFmtId="0" fontId="16" fillId="6" borderId="46" xfId="0" applyFont="1" applyFill="1" applyBorder="1" applyAlignment="1" applyProtection="1">
      <alignment wrapText="1"/>
    </xf>
    <xf numFmtId="0" fontId="18" fillId="6" borderId="0" xfId="0" applyFont="1" applyFill="1" applyBorder="1" applyAlignment="1">
      <alignment wrapText="1"/>
    </xf>
    <xf numFmtId="0" fontId="18" fillId="6" borderId="46" xfId="0" applyFont="1" applyFill="1" applyBorder="1" applyAlignment="1">
      <alignment wrapText="1"/>
    </xf>
    <xf numFmtId="0" fontId="16" fillId="6" borderId="46" xfId="0" applyFont="1" applyFill="1" applyBorder="1" applyAlignment="1" applyProtection="1"/>
    <xf numFmtId="0" fontId="18" fillId="6" borderId="0" xfId="0" applyFont="1" applyFill="1" applyBorder="1" applyAlignment="1"/>
    <xf numFmtId="0" fontId="7" fillId="6" borderId="46" xfId="0" applyFont="1" applyFill="1" applyBorder="1" applyAlignment="1" applyProtection="1">
      <alignment wrapText="1"/>
    </xf>
    <xf numFmtId="0" fontId="7" fillId="6" borderId="0" xfId="0" applyFont="1" applyFill="1" applyBorder="1" applyAlignment="1">
      <alignment wrapText="1"/>
    </xf>
    <xf numFmtId="0" fontId="7" fillId="6" borderId="46" xfId="0" applyFont="1" applyFill="1" applyBorder="1" applyAlignment="1">
      <alignment wrapText="1"/>
    </xf>
    <xf numFmtId="0" fontId="0" fillId="6" borderId="46" xfId="0" applyFill="1" applyBorder="1" applyAlignment="1">
      <alignment wrapText="1"/>
    </xf>
    <xf numFmtId="0" fontId="0" fillId="6" borderId="0" xfId="0" applyFill="1" applyBorder="1" applyAlignment="1">
      <alignment wrapText="1"/>
    </xf>
    <xf numFmtId="0" fontId="7" fillId="6" borderId="46" xfId="0" applyFont="1" applyFill="1" applyBorder="1" applyAlignment="1" applyProtection="1"/>
    <xf numFmtId="0" fontId="7" fillId="6" borderId="0" xfId="0" applyFont="1" applyFill="1" applyBorder="1" applyAlignment="1" applyProtection="1">
      <alignment vertical="top"/>
    </xf>
    <xf numFmtId="0" fontId="0" fillId="6" borderId="0" xfId="0" applyFill="1" applyAlignment="1"/>
    <xf numFmtId="0" fontId="7" fillId="6" borderId="21" xfId="0" applyFont="1" applyFill="1" applyBorder="1" applyAlignment="1">
      <alignment horizontal="right"/>
    </xf>
    <xf numFmtId="0" fontId="4" fillId="6" borderId="0" xfId="0" applyFont="1" applyFill="1" applyBorder="1" applyAlignment="1" applyProtection="1">
      <alignment horizontal="left" vertical="center"/>
    </xf>
    <xf numFmtId="0" fontId="8" fillId="6" borderId="0" xfId="0" applyFont="1" applyFill="1" applyBorder="1" applyAlignment="1" applyProtection="1">
      <alignment horizontal="center" vertical="center"/>
    </xf>
    <xf numFmtId="0" fontId="8" fillId="6" borderId="1" xfId="0" applyFont="1" applyFill="1" applyBorder="1" applyAlignment="1" applyProtection="1">
      <alignment horizontal="right" vertical="center"/>
    </xf>
    <xf numFmtId="0" fontId="8" fillId="6" borderId="0" xfId="0" applyFont="1" applyFill="1" applyBorder="1" applyAlignment="1" applyProtection="1">
      <alignment horizontal="right" vertical="center"/>
    </xf>
    <xf numFmtId="0" fontId="4" fillId="0" borderId="49"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2"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6"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6" xfId="0" applyFont="1" applyFill="1" applyBorder="1" applyAlignment="1" applyProtection="1">
      <alignment horizontal="center"/>
    </xf>
    <xf numFmtId="0" fontId="4" fillId="0" borderId="49"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4" fillId="0" borderId="24" xfId="0" applyFont="1" applyBorder="1" applyAlignment="1">
      <alignment horizontal="left" vertical="center"/>
    </xf>
    <xf numFmtId="0" fontId="0" fillId="0" borderId="64" xfId="0" applyBorder="1" applyAlignment="1"/>
    <xf numFmtId="0" fontId="4" fillId="0" borderId="65" xfId="0" applyFont="1" applyBorder="1" applyAlignment="1">
      <alignment horizontal="left" vertical="center"/>
    </xf>
    <xf numFmtId="0" fontId="4" fillId="0" borderId="66" xfId="0" applyFont="1" applyBorder="1" applyAlignment="1">
      <alignment horizontal="left" vertical="center"/>
    </xf>
    <xf numFmtId="0" fontId="0" fillId="0" borderId="67" xfId="0" applyBorder="1" applyAlignment="1"/>
    <xf numFmtId="14" fontId="4" fillId="4" borderId="73" xfId="0" applyNumberFormat="1" applyFont="1" applyFill="1" applyBorder="1" applyAlignment="1" applyProtection="1">
      <alignment horizontal="left" vertical="center"/>
    </xf>
    <xf numFmtId="0" fontId="0" fillId="0" borderId="74" xfId="0" applyBorder="1" applyAlignment="1">
      <alignment horizontal="left" vertical="center"/>
    </xf>
    <xf numFmtId="0" fontId="16" fillId="6" borderId="0" xfId="0" applyFont="1" applyFill="1" applyBorder="1" applyAlignment="1" applyProtection="1">
      <alignment wrapText="1"/>
    </xf>
    <xf numFmtId="0" fontId="16" fillId="6" borderId="54" xfId="0" applyFont="1" applyFill="1" applyBorder="1" applyAlignment="1" applyProtection="1">
      <alignment wrapText="1"/>
    </xf>
    <xf numFmtId="0" fontId="16" fillId="6" borderId="0" xfId="0" applyFont="1" applyFill="1" applyBorder="1" applyAlignment="1" applyProtection="1"/>
    <xf numFmtId="0" fontId="16" fillId="6" borderId="54" xfId="0" applyFont="1" applyFill="1" applyBorder="1" applyAlignment="1" applyProtection="1"/>
    <xf numFmtId="0" fontId="16" fillId="6" borderId="0" xfId="0" applyFont="1" applyFill="1" applyBorder="1" applyAlignment="1"/>
    <xf numFmtId="0" fontId="16" fillId="6" borderId="54" xfId="0" applyFont="1" applyFill="1" applyBorder="1" applyAlignment="1"/>
    <xf numFmtId="0" fontId="4" fillId="0" borderId="74"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4" xfId="0" applyBorder="1" applyAlignment="1" applyProtection="1">
      <protection locked="0"/>
    </xf>
    <xf numFmtId="0" fontId="4" fillId="0" borderId="65" xfId="0" applyFont="1" applyBorder="1" applyAlignment="1" applyProtection="1">
      <alignment horizontal="left" vertical="center"/>
      <protection locked="0"/>
    </xf>
    <xf numFmtId="0" fontId="4" fillId="0" borderId="66" xfId="0" applyFont="1" applyBorder="1" applyAlignment="1" applyProtection="1">
      <alignment horizontal="left" vertical="center"/>
      <protection locked="0"/>
    </xf>
    <xf numFmtId="0" fontId="0" fillId="0" borderId="67" xfId="0" applyBorder="1" applyAlignment="1" applyProtection="1">
      <protection locked="0"/>
    </xf>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zoomScaleNormal="100" workbookViewId="0">
      <selection activeCell="D3" sqref="D3:F3"/>
    </sheetView>
  </sheetViews>
  <sheetFormatPr baseColWidth="10" defaultColWidth="11.453125" defaultRowHeight="14.5" x14ac:dyDescent="0.35"/>
  <cols>
    <col min="1" max="4" width="5.7265625" style="1" customWidth="1"/>
    <col min="5" max="5" width="11.453125" style="1"/>
    <col min="6" max="6" width="15.7265625" style="1" customWidth="1"/>
    <col min="7" max="7" width="5.7265625" style="1" customWidth="1"/>
    <col min="8" max="8" width="10.7265625" style="1" customWidth="1"/>
    <col min="9" max="9" width="8.7265625" style="1" customWidth="1"/>
    <col min="10" max="11" width="5.7265625" style="1" customWidth="1"/>
    <col min="12" max="14" width="12.7265625" style="1" customWidth="1"/>
    <col min="15" max="15" width="10.7265625" style="1" customWidth="1"/>
    <col min="16" max="16384" width="11.453125" style="1"/>
  </cols>
  <sheetData>
    <row r="1" spans="1:19" ht="20.149999999999999" customHeight="1" x14ac:dyDescent="0.45">
      <c r="A1" s="7" t="s">
        <v>32</v>
      </c>
      <c r="B1" s="8"/>
      <c r="C1" s="8"/>
      <c r="D1" s="8"/>
      <c r="E1" s="8"/>
      <c r="F1" s="8"/>
      <c r="G1" s="8"/>
      <c r="H1" s="8"/>
      <c r="I1" s="9"/>
      <c r="J1" s="9"/>
      <c r="K1" s="9"/>
      <c r="L1" s="9"/>
      <c r="M1" s="9"/>
      <c r="N1" s="173" t="s">
        <v>136</v>
      </c>
      <c r="O1" s="174"/>
    </row>
    <row r="2" spans="1:19" x14ac:dyDescent="0.35">
      <c r="A2" s="87"/>
      <c r="B2" s="88"/>
      <c r="C2" s="88"/>
      <c r="D2" s="88"/>
      <c r="E2" s="88"/>
      <c r="F2" s="88"/>
      <c r="G2" s="88"/>
      <c r="H2" s="88"/>
      <c r="I2" s="88"/>
      <c r="J2" s="88"/>
      <c r="K2" s="88"/>
      <c r="L2" s="88"/>
      <c r="M2" s="88"/>
      <c r="N2" s="88"/>
      <c r="O2" s="89"/>
    </row>
    <row r="3" spans="1:19" ht="20.149999999999999" customHeight="1" x14ac:dyDescent="0.35">
      <c r="A3" s="95" t="s">
        <v>76</v>
      </c>
      <c r="B3" s="93"/>
      <c r="C3" s="93"/>
      <c r="D3" s="170"/>
      <c r="E3" s="171"/>
      <c r="F3" s="172"/>
      <c r="G3" s="92"/>
      <c r="H3" s="93" t="s">
        <v>113</v>
      </c>
      <c r="I3" s="93"/>
      <c r="J3" s="93"/>
      <c r="K3" s="170"/>
      <c r="L3" s="171"/>
      <c r="M3" s="171"/>
      <c r="N3" s="172"/>
      <c r="O3" s="90"/>
    </row>
    <row r="4" spans="1:19" ht="20.149999999999999" customHeight="1" x14ac:dyDescent="0.35">
      <c r="A4" s="95" t="s">
        <v>51</v>
      </c>
      <c r="B4" s="93"/>
      <c r="C4" s="93" t="s">
        <v>0</v>
      </c>
      <c r="D4" s="177"/>
      <c r="E4" s="171"/>
      <c r="F4" s="172"/>
      <c r="G4" s="92"/>
      <c r="H4" s="93" t="s">
        <v>34</v>
      </c>
      <c r="I4" s="93"/>
      <c r="J4" s="93"/>
      <c r="K4" s="170"/>
      <c r="L4" s="171"/>
      <c r="M4" s="171"/>
      <c r="N4" s="172"/>
      <c r="O4" s="90"/>
    </row>
    <row r="5" spans="1:19" ht="20.149999999999999" customHeight="1" x14ac:dyDescent="0.35">
      <c r="A5" s="95"/>
      <c r="B5" s="92"/>
      <c r="C5" s="93" t="s">
        <v>50</v>
      </c>
      <c r="D5" s="177"/>
      <c r="E5" s="171"/>
      <c r="F5" s="172"/>
      <c r="G5" s="92"/>
      <c r="H5" s="92"/>
      <c r="I5" s="92"/>
      <c r="J5" s="92"/>
      <c r="K5" s="92"/>
      <c r="L5" s="92"/>
      <c r="M5" s="92"/>
      <c r="N5" s="92"/>
      <c r="O5" s="90"/>
    </row>
    <row r="6" spans="1:19" ht="20.149999999999999" customHeight="1" x14ac:dyDescent="0.35">
      <c r="A6" s="95"/>
      <c r="B6" s="92"/>
      <c r="C6" s="93"/>
      <c r="D6" s="92"/>
      <c r="E6" s="92"/>
      <c r="F6" s="92"/>
      <c r="G6" s="92"/>
      <c r="H6" s="92" t="s">
        <v>87</v>
      </c>
      <c r="I6" s="93"/>
      <c r="J6" s="93"/>
      <c r="K6" s="170"/>
      <c r="L6" s="171"/>
      <c r="M6" s="171"/>
      <c r="N6" s="172"/>
      <c r="O6" s="90"/>
    </row>
    <row r="7" spans="1:19" ht="20.149999999999999" customHeight="1" x14ac:dyDescent="0.35">
      <c r="A7" s="95"/>
      <c r="B7" s="92"/>
      <c r="C7" s="93"/>
      <c r="D7" s="92"/>
      <c r="E7" s="92"/>
      <c r="F7" s="92"/>
      <c r="G7" s="92"/>
      <c r="H7" s="92" t="s">
        <v>88</v>
      </c>
      <c r="I7" s="93"/>
      <c r="J7" s="93"/>
      <c r="K7" s="178"/>
      <c r="L7" s="179"/>
      <c r="M7" s="179"/>
      <c r="N7" s="180"/>
      <c r="O7" s="90"/>
    </row>
    <row r="8" spans="1:19" x14ac:dyDescent="0.35">
      <c r="A8" s="96"/>
      <c r="B8" s="94"/>
      <c r="C8" s="94"/>
      <c r="D8" s="94"/>
      <c r="E8" s="94"/>
      <c r="F8" s="94"/>
      <c r="G8" s="94"/>
      <c r="H8" s="94"/>
      <c r="I8" s="94"/>
      <c r="J8" s="94"/>
      <c r="K8" s="94"/>
      <c r="L8" s="94"/>
      <c r="M8" s="94"/>
      <c r="N8" s="94"/>
      <c r="O8" s="91"/>
    </row>
    <row r="9" spans="1:19" x14ac:dyDescent="0.35">
      <c r="A9" s="87"/>
      <c r="B9" s="88"/>
      <c r="C9" s="88"/>
      <c r="D9" s="88"/>
      <c r="E9" s="88"/>
      <c r="F9" s="88"/>
      <c r="G9" s="88"/>
      <c r="H9" s="88"/>
      <c r="I9" s="88"/>
      <c r="J9" s="88"/>
      <c r="K9" s="88"/>
      <c r="L9" s="88"/>
      <c r="M9" s="88"/>
      <c r="N9" s="88"/>
      <c r="O9" s="89"/>
    </row>
    <row r="10" spans="1:19" ht="15.5" x14ac:dyDescent="0.35">
      <c r="A10" s="97" t="s">
        <v>75</v>
      </c>
      <c r="B10" s="92"/>
      <c r="C10" s="92"/>
      <c r="D10" s="92"/>
      <c r="E10" s="92"/>
      <c r="F10" s="92"/>
      <c r="G10" s="77"/>
      <c r="H10" s="92" t="s">
        <v>69</v>
      </c>
      <c r="I10" s="92"/>
      <c r="J10" s="92"/>
      <c r="K10" s="77"/>
      <c r="L10" s="92" t="s">
        <v>70</v>
      </c>
      <c r="M10" s="92"/>
      <c r="N10" s="92"/>
      <c r="O10" s="90"/>
    </row>
    <row r="11" spans="1:19" x14ac:dyDescent="0.35">
      <c r="A11" s="95"/>
      <c r="B11" s="92"/>
      <c r="C11" s="92"/>
      <c r="D11" s="92"/>
      <c r="E11" s="92"/>
      <c r="F11" s="92"/>
      <c r="G11" s="92"/>
      <c r="H11" s="92"/>
      <c r="I11" s="92"/>
      <c r="J11" s="92"/>
      <c r="K11" s="92"/>
      <c r="L11" s="92"/>
      <c r="M11" s="92"/>
      <c r="N11" s="92"/>
      <c r="O11" s="90"/>
    </row>
    <row r="12" spans="1:19" x14ac:dyDescent="0.35">
      <c r="A12" s="96"/>
      <c r="B12" s="94"/>
      <c r="C12" s="94"/>
      <c r="D12" s="94"/>
      <c r="E12" s="94"/>
      <c r="F12" s="94"/>
      <c r="G12" s="94"/>
      <c r="H12" s="94"/>
      <c r="I12" s="94"/>
      <c r="J12" s="94"/>
      <c r="K12" s="94"/>
      <c r="L12" s="94"/>
      <c r="M12" s="94"/>
      <c r="N12" s="94"/>
      <c r="O12" s="91"/>
    </row>
    <row r="13" spans="1:19" x14ac:dyDescent="0.35">
      <c r="A13" s="87"/>
      <c r="B13" s="88"/>
      <c r="C13" s="88"/>
      <c r="D13" s="88"/>
      <c r="E13" s="88"/>
      <c r="F13" s="88"/>
      <c r="G13" s="88"/>
      <c r="H13" s="88"/>
      <c r="I13" s="88"/>
      <c r="J13" s="88"/>
      <c r="K13" s="88"/>
      <c r="L13" s="88"/>
      <c r="M13" s="88"/>
      <c r="N13" s="88"/>
      <c r="O13" s="89"/>
      <c r="S13" s="3"/>
    </row>
    <row r="14" spans="1:19" ht="15.5" x14ac:dyDescent="0.35">
      <c r="A14" s="97" t="s">
        <v>41</v>
      </c>
      <c r="B14" s="92"/>
      <c r="C14" s="92"/>
      <c r="D14" s="92"/>
      <c r="E14" s="92"/>
      <c r="F14" s="92"/>
      <c r="G14" s="77"/>
      <c r="H14" s="92" t="s">
        <v>40</v>
      </c>
      <c r="I14" s="92"/>
      <c r="J14" s="92"/>
      <c r="K14" s="92"/>
      <c r="L14" s="92"/>
      <c r="M14" s="92"/>
      <c r="N14" s="92"/>
      <c r="O14" s="90"/>
    </row>
    <row r="15" spans="1:19" x14ac:dyDescent="0.35">
      <c r="A15" s="95" t="s">
        <v>33</v>
      </c>
      <c r="B15" s="92"/>
      <c r="C15" s="92"/>
      <c r="D15" s="92"/>
      <c r="E15" s="92"/>
      <c r="F15" s="92"/>
      <c r="G15" s="77"/>
      <c r="H15" s="92" t="s">
        <v>37</v>
      </c>
      <c r="I15" s="92"/>
      <c r="J15" s="92"/>
      <c r="K15" s="92"/>
      <c r="L15" s="92"/>
      <c r="M15" s="92"/>
      <c r="N15" s="92"/>
      <c r="O15" s="90"/>
    </row>
    <row r="16" spans="1:19" x14ac:dyDescent="0.35">
      <c r="A16" s="95"/>
      <c r="B16" s="92"/>
      <c r="C16" s="92"/>
      <c r="D16" s="92"/>
      <c r="E16" s="92"/>
      <c r="F16" s="92"/>
      <c r="G16" s="77"/>
      <c r="H16" s="92" t="s">
        <v>36</v>
      </c>
      <c r="I16" s="92"/>
      <c r="J16" s="92"/>
      <c r="K16" s="92"/>
      <c r="L16" s="92"/>
      <c r="M16" s="92"/>
      <c r="N16" s="92"/>
      <c r="O16" s="90"/>
    </row>
    <row r="17" spans="1:16" ht="15" customHeight="1" x14ac:dyDescent="0.35">
      <c r="A17" s="95"/>
      <c r="B17" s="92"/>
      <c r="C17" s="92"/>
      <c r="D17" s="92"/>
      <c r="E17" s="92"/>
      <c r="F17" s="92"/>
      <c r="G17" s="92"/>
      <c r="H17" s="92" t="s">
        <v>47</v>
      </c>
      <c r="I17" s="92"/>
      <c r="J17" s="92"/>
      <c r="K17" s="78"/>
      <c r="L17" s="92" t="s">
        <v>46</v>
      </c>
      <c r="M17" s="92"/>
      <c r="N17" s="92"/>
      <c r="O17" s="90"/>
    </row>
    <row r="18" spans="1:16" x14ac:dyDescent="0.35">
      <c r="A18" s="96"/>
      <c r="B18" s="94"/>
      <c r="C18" s="94"/>
      <c r="D18" s="94"/>
      <c r="E18" s="94"/>
      <c r="F18" s="94"/>
      <c r="G18" s="94"/>
      <c r="H18" s="94"/>
      <c r="I18" s="94"/>
      <c r="J18" s="94"/>
      <c r="K18" s="94"/>
      <c r="L18" s="94"/>
      <c r="M18" s="94"/>
      <c r="N18" s="94"/>
      <c r="O18" s="91"/>
    </row>
    <row r="19" spans="1:16" x14ac:dyDescent="0.35">
      <c r="A19" s="87"/>
      <c r="B19" s="88"/>
      <c r="C19" s="88"/>
      <c r="D19" s="88"/>
      <c r="E19" s="88"/>
      <c r="F19" s="88"/>
      <c r="G19" s="88"/>
      <c r="H19" s="88"/>
      <c r="I19" s="88"/>
      <c r="J19" s="88"/>
      <c r="K19" s="88"/>
      <c r="L19" s="88"/>
      <c r="M19" s="88"/>
      <c r="N19" s="88"/>
      <c r="O19" s="89"/>
    </row>
    <row r="20" spans="1:16" ht="15.5" x14ac:dyDescent="0.35">
      <c r="A20" s="97" t="s">
        <v>31</v>
      </c>
      <c r="B20" s="92"/>
      <c r="C20" s="92"/>
      <c r="D20" s="92"/>
      <c r="E20" s="92"/>
      <c r="F20" s="92"/>
      <c r="G20" s="77"/>
      <c r="H20" s="92" t="s">
        <v>83</v>
      </c>
      <c r="I20" s="92"/>
      <c r="J20" s="92"/>
      <c r="K20" s="77"/>
      <c r="L20" s="92" t="s">
        <v>35</v>
      </c>
      <c r="M20" s="92"/>
      <c r="N20" s="92"/>
      <c r="O20" s="90"/>
    </row>
    <row r="21" spans="1:16" x14ac:dyDescent="0.35">
      <c r="A21" s="95"/>
      <c r="B21" s="92"/>
      <c r="C21" s="92"/>
      <c r="D21" s="92"/>
      <c r="E21" s="92"/>
      <c r="F21" s="92"/>
      <c r="G21" s="77"/>
      <c r="H21" s="92" t="s">
        <v>79</v>
      </c>
      <c r="I21" s="92"/>
      <c r="J21" s="92"/>
      <c r="K21" s="77"/>
      <c r="L21" s="92" t="s">
        <v>94</v>
      </c>
      <c r="M21" s="92"/>
      <c r="N21" s="92"/>
      <c r="O21" s="90"/>
    </row>
    <row r="22" spans="1:16" x14ac:dyDescent="0.35">
      <c r="A22" s="95"/>
      <c r="B22" s="92"/>
      <c r="C22" s="92"/>
      <c r="D22" s="92"/>
      <c r="E22" s="92"/>
      <c r="F22" s="92"/>
      <c r="G22" s="77"/>
      <c r="H22" s="92" t="s">
        <v>80</v>
      </c>
      <c r="I22" s="92"/>
      <c r="J22" s="92"/>
      <c r="K22" s="92"/>
      <c r="L22" s="92"/>
      <c r="M22" s="92"/>
      <c r="N22" s="92"/>
      <c r="O22" s="90"/>
    </row>
    <row r="23" spans="1:16" x14ac:dyDescent="0.35">
      <c r="A23" s="95"/>
      <c r="B23" s="92"/>
      <c r="C23" s="92"/>
      <c r="D23" s="92"/>
      <c r="E23" s="92"/>
      <c r="F23" s="92"/>
      <c r="G23" s="77"/>
      <c r="H23" s="92" t="s">
        <v>99</v>
      </c>
      <c r="I23" s="92"/>
      <c r="J23" s="92"/>
      <c r="K23" s="92"/>
      <c r="L23" s="92"/>
      <c r="M23" s="92"/>
      <c r="N23" s="92"/>
      <c r="O23" s="90"/>
    </row>
    <row r="24" spans="1:16" x14ac:dyDescent="0.35">
      <c r="A24" s="95"/>
      <c r="B24" s="92"/>
      <c r="C24" s="92"/>
      <c r="D24" s="92"/>
      <c r="E24" s="92"/>
      <c r="F24" s="92"/>
      <c r="G24" s="77"/>
      <c r="H24" s="92" t="s">
        <v>95</v>
      </c>
      <c r="I24" s="92"/>
      <c r="J24" s="92"/>
      <c r="K24" s="92"/>
      <c r="L24" s="92"/>
      <c r="M24" s="92"/>
      <c r="N24" s="92"/>
      <c r="O24" s="90"/>
    </row>
    <row r="25" spans="1:16" x14ac:dyDescent="0.35">
      <c r="A25" s="96"/>
      <c r="B25" s="94"/>
      <c r="C25" s="94"/>
      <c r="D25" s="94"/>
      <c r="E25" s="94"/>
      <c r="F25" s="94"/>
      <c r="G25" s="94"/>
      <c r="H25" s="94"/>
      <c r="I25" s="94"/>
      <c r="J25" s="94"/>
      <c r="K25" s="94"/>
      <c r="L25" s="94"/>
      <c r="M25" s="94"/>
      <c r="N25" s="94"/>
      <c r="O25" s="91"/>
    </row>
    <row r="26" spans="1:16" x14ac:dyDescent="0.35">
      <c r="A26" s="87"/>
      <c r="B26" s="88"/>
      <c r="C26" s="88"/>
      <c r="D26" s="88"/>
      <c r="E26" s="88"/>
      <c r="F26" s="88"/>
      <c r="G26" s="88"/>
      <c r="H26" s="88"/>
      <c r="I26" s="88"/>
      <c r="J26" s="88"/>
      <c r="K26" s="88"/>
      <c r="L26" s="88"/>
      <c r="M26" s="88"/>
      <c r="N26" s="88"/>
      <c r="O26" s="89"/>
    </row>
    <row r="27" spans="1:16" ht="15.5" x14ac:dyDescent="0.35">
      <c r="A27" s="97" t="s">
        <v>96</v>
      </c>
      <c r="B27" s="92"/>
      <c r="C27" s="92"/>
      <c r="D27" s="92"/>
      <c r="E27" s="92"/>
      <c r="F27" s="92"/>
      <c r="G27" s="92"/>
      <c r="H27" s="92"/>
      <c r="I27" s="92"/>
      <c r="J27" s="92"/>
      <c r="K27" s="92"/>
      <c r="L27" s="92"/>
      <c r="M27" s="92"/>
      <c r="N27" s="92"/>
      <c r="O27" s="90"/>
      <c r="P27" s="2"/>
    </row>
    <row r="28" spans="1:16" x14ac:dyDescent="0.35">
      <c r="A28" s="95"/>
      <c r="B28" s="92"/>
      <c r="C28" s="92"/>
      <c r="D28" s="92"/>
      <c r="E28" s="92"/>
      <c r="F28" s="92"/>
      <c r="G28" s="92"/>
      <c r="H28" s="92"/>
      <c r="I28" s="92"/>
      <c r="J28" s="92"/>
      <c r="K28" s="92"/>
      <c r="L28" s="92"/>
      <c r="M28" s="92"/>
      <c r="N28" s="92"/>
      <c r="O28" s="90"/>
    </row>
    <row r="29" spans="1:16" ht="15" customHeight="1" x14ac:dyDescent="0.35">
      <c r="A29" s="80"/>
      <c r="B29" s="92" t="s">
        <v>98</v>
      </c>
      <c r="C29" s="92"/>
      <c r="D29" s="92"/>
      <c r="E29" s="92"/>
      <c r="F29" s="92"/>
      <c r="G29" s="92"/>
      <c r="H29" s="92"/>
      <c r="I29" s="92"/>
      <c r="J29" s="92"/>
      <c r="K29" s="92"/>
      <c r="L29" s="92"/>
      <c r="M29" s="92"/>
      <c r="N29" s="92"/>
      <c r="O29" s="90"/>
    </row>
    <row r="30" spans="1:16" x14ac:dyDescent="0.35">
      <c r="A30" s="80"/>
      <c r="B30" s="92" t="s">
        <v>100</v>
      </c>
      <c r="C30" s="92"/>
      <c r="D30" s="92"/>
      <c r="E30" s="92"/>
      <c r="F30" s="92"/>
      <c r="G30" s="92"/>
      <c r="H30" s="92"/>
      <c r="I30" s="92"/>
      <c r="J30" s="92"/>
      <c r="K30" s="92"/>
      <c r="L30" s="92"/>
      <c r="M30" s="92"/>
      <c r="N30" s="92"/>
      <c r="O30" s="90"/>
    </row>
    <row r="31" spans="1:16" x14ac:dyDescent="0.35">
      <c r="A31" s="80"/>
      <c r="B31" s="92" t="s">
        <v>73</v>
      </c>
      <c r="C31" s="92"/>
      <c r="D31" s="92"/>
      <c r="E31" s="92"/>
      <c r="F31" s="92"/>
      <c r="G31" s="92"/>
      <c r="H31" s="92"/>
      <c r="I31" s="92"/>
      <c r="J31" s="92"/>
      <c r="K31" s="92"/>
      <c r="L31" s="92"/>
      <c r="M31" s="92"/>
      <c r="N31" s="92"/>
      <c r="O31" s="90"/>
    </row>
    <row r="32" spans="1:16" x14ac:dyDescent="0.35">
      <c r="A32" s="95"/>
      <c r="B32" s="77"/>
      <c r="C32" s="92" t="s">
        <v>89</v>
      </c>
      <c r="D32" s="92"/>
      <c r="E32" s="92"/>
      <c r="F32" s="92"/>
      <c r="G32" s="92"/>
      <c r="H32" s="92"/>
      <c r="I32" s="92"/>
      <c r="J32" s="92"/>
      <c r="K32" s="92"/>
      <c r="L32" s="92"/>
      <c r="M32" s="92"/>
      <c r="N32" s="92"/>
      <c r="O32" s="90"/>
    </row>
    <row r="33" spans="1:15" x14ac:dyDescent="0.35">
      <c r="A33" s="95"/>
      <c r="B33" s="77"/>
      <c r="C33" s="92" t="s">
        <v>39</v>
      </c>
      <c r="D33" s="92"/>
      <c r="E33" s="92"/>
      <c r="F33" s="92"/>
      <c r="G33" s="92"/>
      <c r="H33" s="92"/>
      <c r="I33" s="92"/>
      <c r="J33" s="92"/>
      <c r="K33" s="92"/>
      <c r="L33" s="92"/>
      <c r="M33" s="92"/>
      <c r="N33" s="92"/>
      <c r="O33" s="90"/>
    </row>
    <row r="34" spans="1:15" x14ac:dyDescent="0.35">
      <c r="A34" s="95"/>
      <c r="B34" s="77"/>
      <c r="C34" s="92" t="s">
        <v>111</v>
      </c>
      <c r="D34" s="92"/>
      <c r="E34" s="92"/>
      <c r="F34" s="92"/>
      <c r="G34" s="92"/>
      <c r="H34" s="92"/>
      <c r="I34" s="92"/>
      <c r="J34" s="92"/>
      <c r="K34" s="92"/>
      <c r="L34" s="92"/>
      <c r="M34" s="92"/>
      <c r="N34" s="92"/>
      <c r="O34" s="90"/>
    </row>
    <row r="35" spans="1:15" x14ac:dyDescent="0.35">
      <c r="A35" s="95"/>
      <c r="B35" s="77"/>
      <c r="C35" s="92" t="s">
        <v>74</v>
      </c>
      <c r="D35" s="92"/>
      <c r="E35" s="92"/>
      <c r="F35" s="92"/>
      <c r="G35" s="92"/>
      <c r="H35" s="92"/>
      <c r="I35" s="92"/>
      <c r="J35" s="92"/>
      <c r="K35" s="92"/>
      <c r="L35" s="92"/>
      <c r="M35" s="92"/>
      <c r="N35" s="92"/>
      <c r="O35" s="90"/>
    </row>
    <row r="36" spans="1:15" ht="20.149999999999999" customHeight="1" x14ac:dyDescent="0.35">
      <c r="A36" s="95"/>
      <c r="B36" s="181" t="s">
        <v>38</v>
      </c>
      <c r="C36" s="181"/>
      <c r="D36" s="177"/>
      <c r="E36" s="171"/>
      <c r="F36" s="171"/>
      <c r="G36" s="171"/>
      <c r="H36" s="171"/>
      <c r="I36" s="171"/>
      <c r="J36" s="171"/>
      <c r="K36" s="171"/>
      <c r="L36" s="171"/>
      <c r="M36" s="171"/>
      <c r="N36" s="172"/>
      <c r="O36" s="90"/>
    </row>
    <row r="37" spans="1:15" x14ac:dyDescent="0.35">
      <c r="A37" s="95"/>
      <c r="B37" s="92"/>
      <c r="C37" s="92"/>
      <c r="D37" s="92"/>
      <c r="E37" s="92"/>
      <c r="F37" s="92"/>
      <c r="G37" s="92"/>
      <c r="H37" s="92"/>
      <c r="I37" s="92"/>
      <c r="J37" s="92"/>
      <c r="K37" s="92"/>
      <c r="L37" s="92"/>
      <c r="M37" s="92"/>
      <c r="N37" s="92"/>
      <c r="O37" s="90"/>
    </row>
    <row r="38" spans="1:15" ht="15" customHeight="1" x14ac:dyDescent="0.35">
      <c r="A38" s="80"/>
      <c r="B38" s="92" t="s">
        <v>112</v>
      </c>
      <c r="C38" s="92"/>
      <c r="D38" s="92"/>
      <c r="E38" s="92"/>
      <c r="F38" s="92"/>
      <c r="G38" s="92"/>
      <c r="H38" s="92"/>
      <c r="I38" s="92"/>
      <c r="J38" s="92"/>
      <c r="K38" s="92"/>
      <c r="L38" s="92"/>
      <c r="M38" s="92"/>
      <c r="N38" s="92"/>
      <c r="O38" s="90"/>
    </row>
    <row r="39" spans="1:15" x14ac:dyDescent="0.35">
      <c r="A39" s="96"/>
      <c r="B39" s="94"/>
      <c r="C39" s="94"/>
      <c r="D39" s="94"/>
      <c r="E39" s="94"/>
      <c r="F39" s="94"/>
      <c r="G39" s="94"/>
      <c r="H39" s="94"/>
      <c r="I39" s="94"/>
      <c r="J39" s="94"/>
      <c r="K39" s="94"/>
      <c r="L39" s="94"/>
      <c r="M39" s="94"/>
      <c r="N39" s="94"/>
      <c r="O39" s="91"/>
    </row>
    <row r="40" spans="1:15" ht="15" customHeight="1" x14ac:dyDescent="0.35">
      <c r="A40" s="87"/>
      <c r="B40" s="88"/>
      <c r="C40" s="88"/>
      <c r="D40" s="98"/>
      <c r="E40" s="98"/>
      <c r="F40" s="98"/>
      <c r="G40" s="98"/>
      <c r="H40" s="88"/>
      <c r="I40" s="88"/>
      <c r="J40" s="88"/>
      <c r="K40" s="88"/>
      <c r="L40" s="88"/>
      <c r="M40" s="88"/>
      <c r="N40" s="88"/>
      <c r="O40" s="89"/>
    </row>
    <row r="41" spans="1:15" ht="15" customHeight="1" x14ac:dyDescent="0.35">
      <c r="A41" s="182" t="s">
        <v>97</v>
      </c>
      <c r="B41" s="183"/>
      <c r="C41" s="183"/>
      <c r="D41" s="183"/>
      <c r="E41" s="183"/>
      <c r="F41" s="183"/>
      <c r="G41" s="183"/>
      <c r="H41" s="183"/>
      <c r="I41" s="183"/>
      <c r="J41" s="183"/>
      <c r="K41" s="183"/>
      <c r="L41" s="183"/>
      <c r="M41" s="183"/>
      <c r="N41" s="183"/>
      <c r="O41" s="90"/>
    </row>
    <row r="42" spans="1:15" ht="15" customHeight="1" x14ac:dyDescent="0.35">
      <c r="A42" s="184"/>
      <c r="B42" s="183"/>
      <c r="C42" s="183"/>
      <c r="D42" s="183"/>
      <c r="E42" s="183"/>
      <c r="F42" s="183"/>
      <c r="G42" s="183"/>
      <c r="H42" s="183"/>
      <c r="I42" s="183"/>
      <c r="J42" s="183"/>
      <c r="K42" s="183"/>
      <c r="L42" s="183"/>
      <c r="M42" s="183"/>
      <c r="N42" s="183"/>
      <c r="O42" s="90"/>
    </row>
    <row r="43" spans="1:15" ht="15" customHeight="1" x14ac:dyDescent="0.35">
      <c r="A43" s="95"/>
      <c r="B43" s="92"/>
      <c r="C43" s="92"/>
      <c r="D43" s="93"/>
      <c r="E43" s="93"/>
      <c r="F43" s="93"/>
      <c r="G43" s="93"/>
      <c r="H43" s="92"/>
      <c r="I43" s="92"/>
      <c r="J43" s="92"/>
      <c r="K43" s="92"/>
      <c r="L43" s="92"/>
      <c r="M43" s="92"/>
      <c r="N43" s="92"/>
      <c r="O43" s="90"/>
    </row>
    <row r="44" spans="1:15" x14ac:dyDescent="0.35">
      <c r="A44" s="95"/>
      <c r="B44" s="92"/>
      <c r="C44" s="187"/>
      <c r="D44" s="188"/>
      <c r="E44" s="188"/>
      <c r="F44" s="188"/>
      <c r="G44" s="189"/>
      <c r="H44" s="92"/>
      <c r="I44" s="160"/>
      <c r="J44" s="161"/>
      <c r="K44" s="161"/>
      <c r="L44" s="161"/>
      <c r="M44" s="162"/>
      <c r="N44" s="163"/>
      <c r="O44" s="90"/>
    </row>
    <row r="45" spans="1:15" x14ac:dyDescent="0.35">
      <c r="A45" s="159">
        <f ca="1">TODAY()</f>
        <v>46028</v>
      </c>
      <c r="B45" s="159"/>
      <c r="C45" s="190"/>
      <c r="D45" s="191"/>
      <c r="E45" s="191"/>
      <c r="F45" s="191"/>
      <c r="G45" s="192"/>
      <c r="H45" s="92"/>
      <c r="I45" s="164"/>
      <c r="J45" s="165"/>
      <c r="K45" s="165"/>
      <c r="L45" s="165"/>
      <c r="M45" s="166"/>
      <c r="N45" s="167"/>
      <c r="O45" s="90"/>
    </row>
    <row r="46" spans="1:15" x14ac:dyDescent="0.35">
      <c r="A46" s="157" t="s">
        <v>81</v>
      </c>
      <c r="B46" s="158"/>
      <c r="C46" s="175" t="s">
        <v>56</v>
      </c>
      <c r="D46" s="175"/>
      <c r="E46" s="175"/>
      <c r="F46" s="176"/>
      <c r="G46" s="176"/>
      <c r="H46" s="92"/>
      <c r="I46" s="93" t="s">
        <v>44</v>
      </c>
      <c r="J46" s="185" t="s">
        <v>90</v>
      </c>
      <c r="K46" s="176"/>
      <c r="L46" s="176"/>
      <c r="M46" s="176"/>
      <c r="N46" s="176"/>
      <c r="O46" s="186"/>
    </row>
    <row r="47" spans="1:15" x14ac:dyDescent="0.35">
      <c r="A47" s="99"/>
      <c r="B47" s="100"/>
      <c r="C47" s="154" t="s">
        <v>82</v>
      </c>
      <c r="D47" s="155"/>
      <c r="E47" s="155"/>
      <c r="F47" s="156"/>
      <c r="G47" s="156"/>
      <c r="H47" s="92"/>
      <c r="I47" s="92"/>
      <c r="J47" s="168" t="s">
        <v>82</v>
      </c>
      <c r="K47" s="156"/>
      <c r="L47" s="156"/>
      <c r="M47" s="156"/>
      <c r="N47" s="156"/>
      <c r="O47" s="169"/>
    </row>
    <row r="48" spans="1:15" x14ac:dyDescent="0.35">
      <c r="A48" s="96"/>
      <c r="B48" s="94"/>
      <c r="C48" s="94"/>
      <c r="D48" s="101"/>
      <c r="E48" s="102"/>
      <c r="F48" s="102"/>
      <c r="G48" s="102"/>
      <c r="H48" s="94"/>
      <c r="I48" s="94"/>
      <c r="J48" s="94"/>
      <c r="K48" s="94"/>
      <c r="L48" s="94"/>
      <c r="M48" s="94"/>
      <c r="N48" s="94"/>
      <c r="O48" s="91"/>
    </row>
    <row r="49" spans="1:15" x14ac:dyDescent="0.35">
      <c r="A49" s="81"/>
      <c r="B49" s="9"/>
      <c r="C49" s="9"/>
      <c r="D49" s="9"/>
      <c r="E49" s="9"/>
      <c r="F49" s="9"/>
      <c r="G49" s="9"/>
      <c r="H49" s="9"/>
      <c r="I49" s="9"/>
      <c r="J49" s="9"/>
      <c r="K49" s="9"/>
      <c r="L49" s="9"/>
      <c r="M49" s="9"/>
      <c r="N49" s="9"/>
      <c r="O49" s="82"/>
    </row>
  </sheetData>
  <sheetProtection algorithmName="SHA-512" hashValue="G4FJN4CaIMTESPbiA8Fi3B8nBTfLoORmvsc2BlbgFLnP59IHAStpoSGQQBsYngIVufFEOdueOo69NascfNFMjQ==" saltValue="snq0Rl7uIMNCiUaHpzRZHQ==" spinCount="100000" sheet="1" selectLockedCells="1"/>
  <mergeCells count="19">
    <mergeCell ref="D3:F3"/>
    <mergeCell ref="N1:O1"/>
    <mergeCell ref="C46:G46"/>
    <mergeCell ref="K3:N3"/>
    <mergeCell ref="K6:N6"/>
    <mergeCell ref="D5:F5"/>
    <mergeCell ref="D4:F4"/>
    <mergeCell ref="K4:N4"/>
    <mergeCell ref="K7:N7"/>
    <mergeCell ref="B36:C36"/>
    <mergeCell ref="D36:N36"/>
    <mergeCell ref="A41:N42"/>
    <mergeCell ref="J46:O46"/>
    <mergeCell ref="C44:G45"/>
    <mergeCell ref="C47:G47"/>
    <mergeCell ref="A46:B46"/>
    <mergeCell ref="A45:B45"/>
    <mergeCell ref="I44:N45"/>
    <mergeCell ref="J47:O47"/>
  </mergeCells>
  <dataValidations count="6">
    <dataValidation type="list" errorStyle="information" allowBlank="1" showInputMessage="1" error="_x000a_" sqref="G14:G16 G20:G24 K20:K21" xr:uid="{00000000-0002-0000-0000-000000000000}">
      <formula1>"x"</formula1>
    </dataValidation>
    <dataValidation type="list" allowBlank="1" showInputMessage="1" sqref="A29:A31 B32:B35 A38"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xr:uid="{00000000-0002-0000-0000-000003000000}">
      <formula1>"x"</formula1>
    </dataValidation>
    <dataValidation type="date" operator="greaterThanOrEqual" allowBlank="1" showInputMessage="1" sqref="D4:F4" xr:uid="{00000000-0002-0000-0000-000004000000}">
      <formula1>46023</formula1>
    </dataValidation>
    <dataValidation type="date" operator="greaterThanOrEqual" allowBlank="1" showInputMessage="1" sqref="D5:F5" xr:uid="{00000000-0002-0000-0000-000005000000}">
      <formula1>46387</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109"/>
  <sheetViews>
    <sheetView zoomScaleNormal="100" workbookViewId="0">
      <selection activeCell="A5" sqref="A5"/>
    </sheetView>
  </sheetViews>
  <sheetFormatPr baseColWidth="10" defaultColWidth="11.453125" defaultRowHeight="14.5" x14ac:dyDescent="0.35"/>
  <cols>
    <col min="1" max="1" width="11.7265625" style="1" customWidth="1"/>
    <col min="2" max="2" width="12.453125" style="1" bestFit="1" customWidth="1"/>
    <col min="3" max="3" width="13.26953125" style="1" customWidth="1"/>
    <col min="4" max="4" width="11.453125" style="1" customWidth="1"/>
    <col min="5" max="5" width="13.7265625" style="1" customWidth="1"/>
    <col min="6" max="7" width="13" style="1" customWidth="1"/>
    <col min="8" max="8" width="16.26953125" style="1" customWidth="1"/>
    <col min="9" max="9" width="14.26953125" style="1" customWidth="1"/>
    <col min="10" max="10" width="11.7265625" style="1" customWidth="1"/>
    <col min="11" max="11" width="15.7265625" style="1" customWidth="1"/>
    <col min="12" max="12" width="2.81640625" style="2" customWidth="1"/>
    <col min="13" max="13" width="25.81640625" style="2" hidden="1" customWidth="1"/>
    <col min="14" max="14" width="20.7265625" style="2" hidden="1" customWidth="1"/>
    <col min="15" max="15" width="18" style="1" hidden="1" customWidth="1"/>
    <col min="16" max="16" width="10.7265625" style="1" hidden="1" customWidth="1"/>
    <col min="17" max="17" width="8.54296875" style="1" hidden="1" customWidth="1"/>
    <col min="18" max="18" width="16.453125" style="1" customWidth="1"/>
    <col min="19" max="19" width="10.453125" style="1" customWidth="1"/>
    <col min="20" max="20" width="21.453125" style="1" customWidth="1"/>
    <col min="21" max="16384" width="11.453125" style="1"/>
  </cols>
  <sheetData>
    <row r="1" spans="1:18" ht="20.149999999999999" customHeight="1" x14ac:dyDescent="0.4">
      <c r="A1" s="7" t="s">
        <v>137</v>
      </c>
      <c r="B1" s="9"/>
      <c r="C1" s="9"/>
      <c r="D1" s="9"/>
      <c r="E1" s="9"/>
      <c r="F1" s="9"/>
      <c r="G1" s="9"/>
      <c r="H1" s="9"/>
      <c r="I1" s="9"/>
      <c r="J1" s="52"/>
      <c r="K1" s="52"/>
      <c r="L1" s="9"/>
      <c r="M1" s="9"/>
      <c r="N1" s="9"/>
      <c r="O1" s="9"/>
      <c r="P1" s="9"/>
      <c r="Q1" s="9"/>
      <c r="R1" s="53" t="s">
        <v>136</v>
      </c>
    </row>
    <row r="2" spans="1:18" ht="5.15" customHeight="1" x14ac:dyDescent="0.4">
      <c r="A2" s="109"/>
      <c r="B2" s="88"/>
      <c r="C2" s="88"/>
      <c r="D2" s="88"/>
      <c r="E2" s="88"/>
      <c r="F2" s="88"/>
      <c r="G2" s="88"/>
      <c r="H2" s="88"/>
      <c r="I2" s="88"/>
      <c r="J2" s="110"/>
      <c r="K2" s="110"/>
      <c r="L2" s="88"/>
      <c r="M2" s="88"/>
      <c r="N2" s="88"/>
      <c r="O2" s="88"/>
      <c r="P2" s="88"/>
      <c r="Q2" s="88"/>
      <c r="R2" s="111"/>
    </row>
    <row r="3" spans="1:18" ht="15" customHeight="1" x14ac:dyDescent="0.35">
      <c r="A3" s="95" t="s">
        <v>48</v>
      </c>
      <c r="B3" s="92"/>
      <c r="C3" s="92"/>
      <c r="D3" s="92"/>
      <c r="E3" s="92"/>
      <c r="F3" s="92"/>
      <c r="G3" s="92"/>
      <c r="H3" s="92"/>
      <c r="I3" s="92"/>
      <c r="J3" s="92"/>
      <c r="K3" s="92"/>
      <c r="L3" s="92"/>
      <c r="M3" s="92" t="s">
        <v>11</v>
      </c>
      <c r="N3" s="92"/>
      <c r="O3" s="92"/>
      <c r="P3" s="92"/>
      <c r="Q3" s="92"/>
      <c r="R3" s="90"/>
    </row>
    <row r="4" spans="1:18" ht="15" customHeight="1" x14ac:dyDescent="0.35">
      <c r="A4" s="95" t="s">
        <v>0</v>
      </c>
      <c r="B4" s="92" t="s">
        <v>50</v>
      </c>
      <c r="C4" s="103" t="s">
        <v>9</v>
      </c>
      <c r="D4" s="92"/>
      <c r="E4" s="217" t="s">
        <v>76</v>
      </c>
      <c r="F4" s="217"/>
      <c r="G4" s="92"/>
      <c r="H4" s="104"/>
      <c r="I4" s="92"/>
      <c r="J4" s="105" t="s">
        <v>138</v>
      </c>
      <c r="K4" s="92"/>
      <c r="L4" s="92"/>
      <c r="M4" s="92"/>
      <c r="N4" s="92"/>
      <c r="O4" s="103" t="s">
        <v>12</v>
      </c>
      <c r="P4" s="106">
        <v>0.33334490740740735</v>
      </c>
      <c r="Q4" s="92"/>
      <c r="R4" s="90"/>
    </row>
    <row r="5" spans="1:18" ht="20.149999999999999" customHeight="1" x14ac:dyDescent="0.35">
      <c r="A5" s="83"/>
      <c r="B5" s="79"/>
      <c r="C5" s="92">
        <f>IF(B5="",1,B5-A5+1)</f>
        <v>1</v>
      </c>
      <c r="D5" s="92"/>
      <c r="E5" s="221"/>
      <c r="F5" s="222"/>
      <c r="G5" s="222"/>
      <c r="H5" s="223"/>
      <c r="I5" s="92"/>
      <c r="J5" s="235"/>
      <c r="K5" s="236"/>
      <c r="L5" s="237"/>
      <c r="M5" s="92"/>
      <c r="N5" s="92"/>
      <c r="O5" s="92" t="s">
        <v>16</v>
      </c>
      <c r="P5" s="108">
        <v>1</v>
      </c>
      <c r="Q5" s="92"/>
      <c r="R5" s="90"/>
    </row>
    <row r="6" spans="1:18" ht="5.15" customHeight="1" x14ac:dyDescent="0.35">
      <c r="A6" s="95"/>
      <c r="B6" s="92"/>
      <c r="C6" s="92"/>
      <c r="D6" s="92"/>
      <c r="E6" s="92"/>
      <c r="F6" s="92"/>
      <c r="G6" s="92"/>
      <c r="H6" s="92"/>
      <c r="I6" s="92"/>
      <c r="J6" s="107"/>
      <c r="K6" s="107"/>
      <c r="L6" s="92"/>
      <c r="M6" s="92"/>
      <c r="N6" s="92"/>
      <c r="O6" s="92"/>
      <c r="P6" s="108"/>
      <c r="Q6" s="92"/>
      <c r="R6" s="90"/>
    </row>
    <row r="7" spans="1:18" ht="15" customHeight="1" x14ac:dyDescent="0.35">
      <c r="A7" s="95" t="s">
        <v>113</v>
      </c>
      <c r="B7" s="92"/>
      <c r="C7" s="92"/>
      <c r="D7" s="92"/>
      <c r="E7" s="217" t="s">
        <v>77</v>
      </c>
      <c r="F7" s="217"/>
      <c r="G7" s="217"/>
      <c r="H7" s="92"/>
      <c r="I7" s="92"/>
      <c r="J7" s="105" t="s">
        <v>91</v>
      </c>
      <c r="K7" s="107"/>
      <c r="L7" s="92"/>
      <c r="M7" s="92"/>
      <c r="N7" s="92"/>
      <c r="O7" s="92"/>
      <c r="P7" s="108"/>
      <c r="Q7" s="92"/>
      <c r="R7" s="90"/>
    </row>
    <row r="8" spans="1:18" ht="20.149999999999999" customHeight="1" x14ac:dyDescent="0.35">
      <c r="A8" s="224"/>
      <c r="B8" s="171"/>
      <c r="C8" s="172"/>
      <c r="D8" s="92"/>
      <c r="E8" s="221"/>
      <c r="F8" s="222"/>
      <c r="G8" s="222"/>
      <c r="H8" s="223"/>
      <c r="I8" s="92"/>
      <c r="J8" s="235"/>
      <c r="K8" s="236"/>
      <c r="L8" s="237"/>
      <c r="M8" s="92"/>
      <c r="N8" s="92"/>
      <c r="O8" s="92"/>
      <c r="P8" s="108"/>
      <c r="Q8" s="92"/>
      <c r="R8" s="90"/>
    </row>
    <row r="9" spans="1:18" ht="10" customHeight="1" x14ac:dyDescent="0.35">
      <c r="A9" s="95"/>
      <c r="B9" s="92"/>
      <c r="C9" s="92"/>
      <c r="D9" s="92"/>
      <c r="E9" s="92"/>
      <c r="F9" s="92"/>
      <c r="G9" s="92"/>
      <c r="H9" s="92"/>
      <c r="I9" s="92"/>
      <c r="J9" s="92"/>
      <c r="K9" s="92"/>
      <c r="L9" s="92"/>
      <c r="M9" s="92"/>
      <c r="N9" s="92"/>
      <c r="O9" s="92"/>
      <c r="P9" s="108"/>
      <c r="Q9" s="92"/>
      <c r="R9" s="90"/>
    </row>
    <row r="10" spans="1:18" ht="15" customHeight="1" x14ac:dyDescent="0.35">
      <c r="A10" s="231" t="s">
        <v>26</v>
      </c>
      <c r="B10" s="232"/>
      <c r="C10" s="232"/>
      <c r="D10" s="233"/>
      <c r="E10" s="228" t="s">
        <v>3</v>
      </c>
      <c r="F10" s="229"/>
      <c r="G10" s="230"/>
      <c r="H10" s="225" t="s">
        <v>24</v>
      </c>
      <c r="I10" s="226"/>
      <c r="J10" s="227"/>
      <c r="K10" s="92"/>
      <c r="L10" s="92"/>
      <c r="M10" s="92"/>
      <c r="N10" s="92"/>
      <c r="O10" s="92"/>
      <c r="P10" s="92"/>
      <c r="Q10" s="92"/>
      <c r="R10" s="90"/>
    </row>
    <row r="11" spans="1:18" ht="15" customHeight="1" x14ac:dyDescent="0.35">
      <c r="A11" s="54" t="s">
        <v>1</v>
      </c>
      <c r="B11" s="44" t="s">
        <v>71</v>
      </c>
      <c r="C11" s="44" t="s">
        <v>72</v>
      </c>
      <c r="D11" s="45" t="s">
        <v>2</v>
      </c>
      <c r="E11" s="46" t="s">
        <v>4</v>
      </c>
      <c r="F11" s="47" t="s">
        <v>5</v>
      </c>
      <c r="G11" s="48" t="s">
        <v>6</v>
      </c>
      <c r="H11" s="49" t="s">
        <v>27</v>
      </c>
      <c r="I11" s="50" t="s">
        <v>7</v>
      </c>
      <c r="J11" s="51" t="s">
        <v>8</v>
      </c>
      <c r="K11" s="92"/>
      <c r="L11" s="92"/>
      <c r="M11" s="92"/>
      <c r="N11" s="92"/>
      <c r="O11" s="92"/>
      <c r="P11" s="92"/>
      <c r="Q11" s="92"/>
      <c r="R11" s="90"/>
    </row>
    <row r="12" spans="1:18" x14ac:dyDescent="0.35">
      <c r="A12" s="55" t="str">
        <f>IF(A5="","",A5)</f>
        <v/>
      </c>
      <c r="B12" s="10"/>
      <c r="C12" s="11"/>
      <c r="D12" s="12">
        <f>C12-B12</f>
        <v>0</v>
      </c>
      <c r="E12" s="13"/>
      <c r="F12" s="14"/>
      <c r="G12" s="15"/>
      <c r="H12" s="16">
        <f t="shared" ref="H12:H25" si="0">IF(D12=$P$5,24,IF((C12-B12)*1440&gt;=$N$35,$O$35,IF((C12-B12)*1440&gt;=$N$36,$O$36,0)))</f>
        <v>0</v>
      </c>
      <c r="I12" s="17">
        <f>MAX(E12*$N$13,E12*$O$13*$Q$13)+MAX(F12*$N$14,F12*$O$14*$Q$13)+MAX(G12*$O$15*$Q$13,G12*$N$15)</f>
        <v>0</v>
      </c>
      <c r="J12" s="18">
        <f>IF((H12-I12)&lt;0,0,H12-I12)</f>
        <v>0</v>
      </c>
      <c r="K12" s="92"/>
      <c r="L12" s="92"/>
      <c r="M12" s="92"/>
      <c r="N12" s="103" t="s">
        <v>10</v>
      </c>
      <c r="O12" s="92" t="s">
        <v>17</v>
      </c>
      <c r="P12" s="92" t="s">
        <v>22</v>
      </c>
      <c r="Q12" s="92"/>
      <c r="R12" s="90"/>
    </row>
    <row r="13" spans="1:18" x14ac:dyDescent="0.35">
      <c r="A13" s="56" t="str">
        <f>IF($C$5&gt;=2,$A$5+1,"")</f>
        <v/>
      </c>
      <c r="B13" s="19"/>
      <c r="C13" s="20"/>
      <c r="D13" s="21">
        <f>IF($C$5&gt;=3,$P$5,C13-B13)</f>
        <v>0</v>
      </c>
      <c r="E13" s="22"/>
      <c r="F13" s="23"/>
      <c r="G13" s="24"/>
      <c r="H13" s="25">
        <f t="shared" si="0"/>
        <v>0</v>
      </c>
      <c r="I13" s="26">
        <f t="shared" ref="I13:I25" si="1">MAX(E13*$N$13,E13*$O$13*$Q$13)+MAX(F13*$N$14,F13*$O$14*$Q$13)+MAX(G13*$O$15*$Q$13,G13*$N$15)</f>
        <v>0</v>
      </c>
      <c r="J13" s="27">
        <f t="shared" ref="J13:J25" si="2">IF((H13-I13)&lt;0,0,H13-I13)</f>
        <v>0</v>
      </c>
      <c r="K13" s="92"/>
      <c r="L13" s="92"/>
      <c r="M13" s="92" t="s">
        <v>4</v>
      </c>
      <c r="N13" s="112">
        <v>2.37</v>
      </c>
      <c r="O13" s="92">
        <v>0.2</v>
      </c>
      <c r="P13" s="92">
        <v>5.6</v>
      </c>
      <c r="Q13" s="92">
        <v>24</v>
      </c>
      <c r="R13" s="90"/>
    </row>
    <row r="14" spans="1:18" x14ac:dyDescent="0.35">
      <c r="A14" s="56" t="str">
        <f>IF($C$5&gt;=3,$A$5+2,"")</f>
        <v/>
      </c>
      <c r="B14" s="28"/>
      <c r="C14" s="29"/>
      <c r="D14" s="21">
        <f>IF($C$5&gt;=4,$P$5,C14-B14)</f>
        <v>0</v>
      </c>
      <c r="E14" s="22"/>
      <c r="F14" s="23"/>
      <c r="G14" s="24"/>
      <c r="H14" s="25">
        <f t="shared" si="0"/>
        <v>0</v>
      </c>
      <c r="I14" s="26">
        <f t="shared" si="1"/>
        <v>0</v>
      </c>
      <c r="J14" s="27">
        <f t="shared" si="2"/>
        <v>0</v>
      </c>
      <c r="K14" s="92"/>
      <c r="L14" s="92"/>
      <c r="M14" s="92" t="s">
        <v>5</v>
      </c>
      <c r="N14" s="112">
        <v>4.57</v>
      </c>
      <c r="O14" s="92">
        <v>0.4</v>
      </c>
      <c r="P14" s="92">
        <v>11.2</v>
      </c>
      <c r="Q14" s="92">
        <v>24</v>
      </c>
      <c r="R14" s="90"/>
    </row>
    <row r="15" spans="1:18" x14ac:dyDescent="0.35">
      <c r="A15" s="56" t="str">
        <f>IF($C$5&gt;=4,$A$5+3,"")</f>
        <v/>
      </c>
      <c r="B15" s="30"/>
      <c r="C15" s="20"/>
      <c r="D15" s="21">
        <f>IF($C$5&gt;=5,$P$5,C15-B15)</f>
        <v>0</v>
      </c>
      <c r="E15" s="22"/>
      <c r="F15" s="23"/>
      <c r="G15" s="24"/>
      <c r="H15" s="25">
        <f t="shared" si="0"/>
        <v>0</v>
      </c>
      <c r="I15" s="26">
        <f t="shared" si="1"/>
        <v>0</v>
      </c>
      <c r="J15" s="27">
        <f t="shared" si="2"/>
        <v>0</v>
      </c>
      <c r="K15" s="92"/>
      <c r="L15" s="92"/>
      <c r="M15" s="92" t="s">
        <v>6</v>
      </c>
      <c r="N15" s="112">
        <v>4.57</v>
      </c>
      <c r="O15" s="92">
        <v>0.4</v>
      </c>
      <c r="P15" s="92">
        <v>11.2</v>
      </c>
      <c r="Q15" s="92">
        <v>24</v>
      </c>
      <c r="R15" s="90"/>
    </row>
    <row r="16" spans="1:18" x14ac:dyDescent="0.35">
      <c r="A16" s="56" t="str">
        <f>IF($C$5&gt;=5,$A$5+4,"")</f>
        <v/>
      </c>
      <c r="B16" s="19"/>
      <c r="C16" s="29"/>
      <c r="D16" s="21">
        <f>IF($C$5&gt;=6,$P$5,C16-B16)</f>
        <v>0</v>
      </c>
      <c r="E16" s="22"/>
      <c r="F16" s="23"/>
      <c r="G16" s="24"/>
      <c r="H16" s="25">
        <f t="shared" si="0"/>
        <v>0</v>
      </c>
      <c r="I16" s="26">
        <f t="shared" si="1"/>
        <v>0</v>
      </c>
      <c r="J16" s="27">
        <f t="shared" si="2"/>
        <v>0</v>
      </c>
      <c r="K16" s="92"/>
      <c r="L16" s="92"/>
      <c r="M16" s="92"/>
      <c r="N16" s="92"/>
      <c r="O16" s="92" t="s">
        <v>13</v>
      </c>
      <c r="P16" s="92"/>
      <c r="Q16" s="92"/>
      <c r="R16" s="90"/>
    </row>
    <row r="17" spans="1:18" x14ac:dyDescent="0.35">
      <c r="A17" s="56" t="str">
        <f>IF($C$5&gt;=6,$A$5+5,"")</f>
        <v/>
      </c>
      <c r="B17" s="28"/>
      <c r="C17" s="29"/>
      <c r="D17" s="21">
        <f>IF($C$5&gt;=7,$P$5,C17-B17)</f>
        <v>0</v>
      </c>
      <c r="E17" s="22"/>
      <c r="F17" s="23"/>
      <c r="G17" s="24"/>
      <c r="H17" s="25">
        <f t="shared" si="0"/>
        <v>0</v>
      </c>
      <c r="I17" s="26">
        <f t="shared" si="1"/>
        <v>0</v>
      </c>
      <c r="J17" s="27">
        <f t="shared" si="2"/>
        <v>0</v>
      </c>
      <c r="K17" s="92"/>
      <c r="L17" s="92"/>
      <c r="M17" s="92"/>
      <c r="N17" s="92"/>
      <c r="O17" s="92"/>
      <c r="P17" s="92"/>
      <c r="Q17" s="92"/>
      <c r="R17" s="90"/>
    </row>
    <row r="18" spans="1:18" x14ac:dyDescent="0.35">
      <c r="A18" s="56" t="str">
        <f>IF($C$5&gt;=7,$A$5+6,"")</f>
        <v/>
      </c>
      <c r="B18" s="28"/>
      <c r="C18" s="29"/>
      <c r="D18" s="21">
        <f>IF($C$5&gt;=8,$P$5,C18-B18)</f>
        <v>0</v>
      </c>
      <c r="E18" s="22"/>
      <c r="F18" s="23"/>
      <c r="G18" s="24"/>
      <c r="H18" s="25">
        <f t="shared" si="0"/>
        <v>0</v>
      </c>
      <c r="I18" s="26">
        <f t="shared" si="1"/>
        <v>0</v>
      </c>
      <c r="J18" s="27">
        <f t="shared" si="2"/>
        <v>0</v>
      </c>
      <c r="K18" s="92"/>
      <c r="L18" s="92"/>
      <c r="M18" s="92"/>
      <c r="N18" s="92"/>
      <c r="O18" s="92"/>
      <c r="P18" s="92"/>
      <c r="Q18" s="92"/>
      <c r="R18" s="90"/>
    </row>
    <row r="19" spans="1:18" x14ac:dyDescent="0.35">
      <c r="A19" s="56" t="str">
        <f>IF($C$5&gt;=8,$A$5+7,"")</f>
        <v/>
      </c>
      <c r="B19" s="28"/>
      <c r="C19" s="29"/>
      <c r="D19" s="21">
        <f>IF($C$5&gt;=9,$P$5,C19-B19)</f>
        <v>0</v>
      </c>
      <c r="E19" s="22"/>
      <c r="F19" s="23"/>
      <c r="G19" s="24"/>
      <c r="H19" s="25">
        <f t="shared" si="0"/>
        <v>0</v>
      </c>
      <c r="I19" s="26">
        <f t="shared" si="1"/>
        <v>0</v>
      </c>
      <c r="J19" s="27">
        <f t="shared" si="2"/>
        <v>0</v>
      </c>
      <c r="K19" s="92"/>
      <c r="L19" s="92"/>
      <c r="M19" s="113"/>
      <c r="N19" s="113">
        <v>14</v>
      </c>
      <c r="O19" s="92"/>
      <c r="P19" s="92"/>
      <c r="Q19" s="92"/>
      <c r="R19" s="90"/>
    </row>
    <row r="20" spans="1:18" x14ac:dyDescent="0.35">
      <c r="A20" s="56" t="str">
        <f>IF($C$5&gt;=9,$A$5+8,"")</f>
        <v/>
      </c>
      <c r="B20" s="30"/>
      <c r="C20" s="20"/>
      <c r="D20" s="21">
        <f>IF($C$5&gt;=10,$P$5,C20-B20)</f>
        <v>0</v>
      </c>
      <c r="E20" s="22"/>
      <c r="F20" s="23"/>
      <c r="G20" s="24"/>
      <c r="H20" s="25">
        <f t="shared" si="0"/>
        <v>0</v>
      </c>
      <c r="I20" s="26">
        <f t="shared" si="1"/>
        <v>0</v>
      </c>
      <c r="J20" s="27">
        <f t="shared" si="2"/>
        <v>0</v>
      </c>
      <c r="K20" s="92"/>
      <c r="L20" s="92"/>
      <c r="M20" s="113"/>
      <c r="N20" s="113">
        <v>28</v>
      </c>
      <c r="O20" s="92"/>
      <c r="P20" s="92"/>
      <c r="Q20" s="92"/>
      <c r="R20" s="90"/>
    </row>
    <row r="21" spans="1:18" x14ac:dyDescent="0.35">
      <c r="A21" s="56" t="str">
        <f>IF($C$5&gt;=10,$A$5+9,"")</f>
        <v/>
      </c>
      <c r="B21" s="30"/>
      <c r="C21" s="29"/>
      <c r="D21" s="21">
        <f>IF($C$5&gt;=11,$P$5,C21-B21)</f>
        <v>0</v>
      </c>
      <c r="E21" s="22"/>
      <c r="F21" s="23"/>
      <c r="G21" s="24"/>
      <c r="H21" s="25">
        <f t="shared" si="0"/>
        <v>0</v>
      </c>
      <c r="I21" s="26">
        <f t="shared" si="1"/>
        <v>0</v>
      </c>
      <c r="J21" s="27">
        <f t="shared" si="2"/>
        <v>0</v>
      </c>
      <c r="K21" s="92"/>
      <c r="L21" s="92"/>
      <c r="M21" s="92" t="s">
        <v>30</v>
      </c>
      <c r="N21" s="92"/>
      <c r="O21" s="92"/>
      <c r="P21" s="92"/>
      <c r="Q21" s="92"/>
      <c r="R21" s="90"/>
    </row>
    <row r="22" spans="1:18" x14ac:dyDescent="0.35">
      <c r="A22" s="56" t="str">
        <f>IF($C$5&gt;=11,$A$5+10,"")</f>
        <v/>
      </c>
      <c r="B22" s="19"/>
      <c r="C22" s="29"/>
      <c r="D22" s="21">
        <f>IF($C$5&gt;=12,$P$5,C22-B22)</f>
        <v>0</v>
      </c>
      <c r="E22" s="22"/>
      <c r="F22" s="23"/>
      <c r="G22" s="24"/>
      <c r="H22" s="25">
        <f t="shared" si="0"/>
        <v>0</v>
      </c>
      <c r="I22" s="26">
        <f t="shared" si="1"/>
        <v>0</v>
      </c>
      <c r="J22" s="27">
        <f t="shared" si="2"/>
        <v>0</v>
      </c>
      <c r="K22" s="92"/>
      <c r="L22" s="92"/>
      <c r="M22" s="92" t="b">
        <f>AND(A5&lt;&gt;"",B12&lt;&gt;"",C12&lt;&gt;"",E12&lt;&gt;"",F12&lt;&gt;"",G12&lt;&gt;"")</f>
        <v>0</v>
      </c>
      <c r="N22" s="114" t="b">
        <f>IF(AND(M22=TRUE,M23=TRUE,M24=TRUE,M25=TRUE,M26=TRUE,M28=TRUE,M29=TRUE),TRUE,FALSE)</f>
        <v>0</v>
      </c>
      <c r="O22" s="92"/>
      <c r="P22" s="92"/>
      <c r="Q22" s="92"/>
      <c r="R22" s="90"/>
    </row>
    <row r="23" spans="1:18" x14ac:dyDescent="0.35">
      <c r="A23" s="56" t="str">
        <f>IF($C$5&gt;=12,$A$5+11,"")</f>
        <v/>
      </c>
      <c r="B23" s="30"/>
      <c r="C23" s="29"/>
      <c r="D23" s="21">
        <f>IF($C$5&gt;=13,$P$5,C23-B23)</f>
        <v>0</v>
      </c>
      <c r="E23" s="31"/>
      <c r="F23" s="32"/>
      <c r="G23" s="33"/>
      <c r="H23" s="25">
        <f t="shared" si="0"/>
        <v>0</v>
      </c>
      <c r="I23" s="26">
        <f t="shared" si="1"/>
        <v>0</v>
      </c>
      <c r="J23" s="27">
        <f t="shared" si="2"/>
        <v>0</v>
      </c>
      <c r="K23" s="92"/>
      <c r="L23" s="92"/>
      <c r="M23" s="92" t="b">
        <f>IF(A13="",TRUE,AND(E13&lt;&gt;"",F13&lt;&gt;"",G13&lt;&gt;"",IF($C$5=2,AND(B13&lt;&gt;"",C13&lt;&gt;""),TRUE)))</f>
        <v>1</v>
      </c>
      <c r="N23" s="92"/>
      <c r="O23" s="92"/>
      <c r="P23" s="92"/>
      <c r="Q23" s="92"/>
      <c r="R23" s="90"/>
    </row>
    <row r="24" spans="1:18" x14ac:dyDescent="0.35">
      <c r="A24" s="56" t="str">
        <f>IF($C$5&gt;=13,$A$5+12,"")</f>
        <v/>
      </c>
      <c r="B24" s="30"/>
      <c r="C24" s="29"/>
      <c r="D24" s="21">
        <f>IF($C$5&gt;=14,$P$5,C24-B24)</f>
        <v>0</v>
      </c>
      <c r="E24" s="31"/>
      <c r="F24" s="32"/>
      <c r="G24" s="33"/>
      <c r="H24" s="25">
        <f t="shared" si="0"/>
        <v>0</v>
      </c>
      <c r="I24" s="26">
        <f t="shared" si="1"/>
        <v>0</v>
      </c>
      <c r="J24" s="27">
        <f t="shared" si="2"/>
        <v>0</v>
      </c>
      <c r="K24" s="92"/>
      <c r="L24" s="92"/>
      <c r="M24" s="92" t="b">
        <f>IF(A14="",TRUE,AND(E14&lt;&gt;"",F14&lt;&gt;"",G14&lt;&gt;"",IF($C$5=3,AND(B14&lt;&gt;"",C14&lt;&gt;""),TRUE)))</f>
        <v>1</v>
      </c>
      <c r="N24" s="92"/>
      <c r="O24" s="92"/>
      <c r="P24" s="92"/>
      <c r="Q24" s="92"/>
      <c r="R24" s="90"/>
    </row>
    <row r="25" spans="1:18" x14ac:dyDescent="0.35">
      <c r="A25" s="57" t="str">
        <f>IF($C$5&gt;=14,$A$5+13,"")</f>
        <v/>
      </c>
      <c r="B25" s="34"/>
      <c r="C25" s="35"/>
      <c r="D25" s="36">
        <f>IF($C$5&gt;=15,$P$5,C25-B25)</f>
        <v>0</v>
      </c>
      <c r="E25" s="37"/>
      <c r="F25" s="38"/>
      <c r="G25" s="39"/>
      <c r="H25" s="40">
        <f t="shared" si="0"/>
        <v>0</v>
      </c>
      <c r="I25" s="41">
        <f t="shared" si="1"/>
        <v>0</v>
      </c>
      <c r="J25" s="42">
        <f t="shared" si="2"/>
        <v>0</v>
      </c>
      <c r="K25" s="92"/>
      <c r="L25" s="92"/>
      <c r="M25" s="92" t="b">
        <f>IF(A20="",TRUE,AND(E20&lt;&gt;"",F20&lt;&gt;"",G20&lt;&gt;"",IF($C$5=4,AND(B20&lt;&gt;"",C20&lt;&gt;""),TRUE)))</f>
        <v>1</v>
      </c>
      <c r="N25" s="92"/>
      <c r="O25" s="92"/>
      <c r="P25" s="92"/>
      <c r="Q25" s="92"/>
      <c r="R25" s="90"/>
    </row>
    <row r="26" spans="1:18" x14ac:dyDescent="0.35">
      <c r="A26" s="129"/>
      <c r="B26" s="92"/>
      <c r="C26" s="92"/>
      <c r="D26" s="92"/>
      <c r="E26" s="92"/>
      <c r="F26" s="92"/>
      <c r="G26" s="92"/>
      <c r="H26" s="92"/>
      <c r="I26" s="107"/>
      <c r="J26" s="43">
        <f>SUM(J12:J25)</f>
        <v>0</v>
      </c>
      <c r="K26" s="92"/>
      <c r="L26" s="92"/>
      <c r="M26" s="92" t="b">
        <f>IF(A21="",TRUE,AND(E21&lt;&gt;"",F21&lt;&gt;"",G21&lt;&gt;"",IF($C$5=5,AND(B21&lt;&gt;"",C21&lt;&gt;""),TRUE)))</f>
        <v>1</v>
      </c>
      <c r="N26" s="92"/>
      <c r="O26" s="92"/>
      <c r="P26" s="92"/>
      <c r="Q26" s="92"/>
      <c r="R26" s="90"/>
    </row>
    <row r="27" spans="1:18" x14ac:dyDescent="0.35">
      <c r="A27" s="234" t="s">
        <v>25</v>
      </c>
      <c r="B27" s="226"/>
      <c r="C27" s="226"/>
      <c r="D27" s="226"/>
      <c r="E27" s="226"/>
      <c r="F27" s="227"/>
      <c r="G27" s="107"/>
      <c r="H27" s="107"/>
      <c r="I27" s="107"/>
      <c r="J27" s="107"/>
      <c r="K27" s="92"/>
      <c r="L27" s="92"/>
      <c r="M27" s="92"/>
      <c r="N27" s="92"/>
      <c r="O27" s="92"/>
      <c r="P27" s="92"/>
      <c r="Q27" s="92"/>
      <c r="R27" s="90"/>
    </row>
    <row r="28" spans="1:18" ht="37.5" x14ac:dyDescent="0.4">
      <c r="A28" s="58" t="s">
        <v>28</v>
      </c>
      <c r="B28" s="4" t="s">
        <v>23</v>
      </c>
      <c r="C28" s="5" t="s">
        <v>78</v>
      </c>
      <c r="D28" s="6" t="s">
        <v>29</v>
      </c>
      <c r="E28" s="4" t="s">
        <v>52</v>
      </c>
      <c r="F28" s="5" t="s">
        <v>18</v>
      </c>
      <c r="G28" s="130"/>
      <c r="H28" s="92"/>
      <c r="I28" s="107"/>
      <c r="J28" s="107"/>
      <c r="K28" s="92"/>
      <c r="L28" s="92"/>
      <c r="M28" s="92" t="b">
        <f>IF(A22="",TRUE,AND(E22&lt;&gt;"",F22&lt;&gt;"",G22&lt;&gt;"",IF($C$5=6,AND(B22&lt;&gt;"",C22&lt;&gt;""),TRUE)))</f>
        <v>1</v>
      </c>
      <c r="N28" s="92"/>
      <c r="O28" s="92"/>
      <c r="P28" s="92"/>
      <c r="Q28" s="92"/>
      <c r="R28" s="90"/>
    </row>
    <row r="29" spans="1:18" x14ac:dyDescent="0.35">
      <c r="A29" s="64" t="str">
        <f>A12</f>
        <v/>
      </c>
      <c r="B29" s="65">
        <f>IF($C$5&gt;1,$N$19,IF(D12=$M$34,$N$20,IF(D12&gt;$M$36,16,0)))</f>
        <v>0</v>
      </c>
      <c r="C29" s="66">
        <f>IF(B29&gt;0,E12*$P$13+F12*$P$14+G12*$P$15,0)</f>
        <v>0</v>
      </c>
      <c r="D29" s="66">
        <f>IF(C29&gt;B29,0,B29-C29)</f>
        <v>0</v>
      </c>
      <c r="E29" s="67">
        <f>IF(D12=M36,MAX(H12,I12),J12)+IF(H12=0,E12*$N$13+F12*$N$14+G12*$N$15,0)</f>
        <v>0</v>
      </c>
      <c r="F29" s="18">
        <f>IF(D29-E29&lt;0,E29-D29,0)</f>
        <v>0</v>
      </c>
      <c r="G29" s="92"/>
      <c r="H29" s="92"/>
      <c r="I29" s="92"/>
      <c r="J29" s="92"/>
      <c r="K29" s="92"/>
      <c r="L29" s="92"/>
      <c r="M29" s="92" t="b">
        <f>IF(A25="",TRUE,AND(E25&lt;&gt;"",F25&lt;&gt;"",G25&lt;&gt;"",IF($C$5=7,AND(B25&lt;&gt;"",C25&lt;&gt;""),TRUE)))</f>
        <v>1</v>
      </c>
      <c r="N29" s="92"/>
      <c r="O29" s="92"/>
      <c r="P29" s="92"/>
      <c r="Q29" s="92"/>
      <c r="R29" s="90"/>
    </row>
    <row r="30" spans="1:18" x14ac:dyDescent="0.35">
      <c r="A30" s="68" t="str">
        <f>A13</f>
        <v/>
      </c>
      <c r="B30" s="69">
        <f>IF($C$5=2,$N$19,IF(D13=$M$34,$N$20,IF(D13&gt;$M$36,16,0)))</f>
        <v>0</v>
      </c>
      <c r="C30" s="70">
        <f t="shared" ref="C30:C42" si="3">IF(B30&gt;0,E13*$P$13+F13*$P$14+G13*$P$15,0)</f>
        <v>0</v>
      </c>
      <c r="D30" s="70">
        <f>IF(C30&gt;B30,0,B30-C30)</f>
        <v>0</v>
      </c>
      <c r="E30" s="71">
        <f>IF(D13=M37,MAX(H13,I13),J13)+IF(H13=0,E13*$N$13+F13*$N$14+G13*$N$15,0)</f>
        <v>0</v>
      </c>
      <c r="F30" s="27">
        <f t="shared" ref="F30:F42" si="4">IF(D30-E30&lt;0,E30-D30,0)</f>
        <v>0</v>
      </c>
      <c r="G30" s="92"/>
      <c r="H30" s="92"/>
      <c r="I30" s="92"/>
      <c r="J30" s="92"/>
      <c r="K30" s="92"/>
      <c r="L30" s="92"/>
      <c r="M30" s="92"/>
      <c r="N30" s="92"/>
      <c r="O30" s="92"/>
      <c r="P30" s="92"/>
      <c r="Q30" s="92"/>
      <c r="R30" s="90"/>
    </row>
    <row r="31" spans="1:18" ht="15" customHeight="1" x14ac:dyDescent="0.35">
      <c r="A31" s="68" t="str">
        <f t="shared" ref="A31:A42" si="5">A14</f>
        <v/>
      </c>
      <c r="B31" s="69">
        <f>IF($C$5=3,$N$19,IF(D14=$M$34,$N$20,IF(D14&gt;$M$36,16,0)))</f>
        <v>0</v>
      </c>
      <c r="C31" s="70">
        <f t="shared" si="3"/>
        <v>0</v>
      </c>
      <c r="D31" s="70">
        <f>IF(C31&gt;B31,0,B31-C31)</f>
        <v>0</v>
      </c>
      <c r="E31" s="71">
        <f t="shared" ref="E31:E42" si="6">IF(D14=M38,MAX(H14,I14),J14)+IF(H14=0,E14*$N$13+F14*$N$14+G14*$N$15,0)</f>
        <v>0</v>
      </c>
      <c r="F31" s="27">
        <f t="shared" si="4"/>
        <v>0</v>
      </c>
      <c r="G31" s="131"/>
      <c r="H31" s="107"/>
      <c r="I31" s="92"/>
      <c r="J31" s="92"/>
      <c r="K31" s="92"/>
      <c r="L31" s="92"/>
      <c r="M31" s="92"/>
      <c r="N31" s="92"/>
      <c r="O31" s="92"/>
      <c r="P31" s="92"/>
      <c r="Q31" s="92"/>
      <c r="R31" s="90"/>
    </row>
    <row r="32" spans="1:18" ht="15" customHeight="1" x14ac:dyDescent="0.35">
      <c r="A32" s="68" t="str">
        <f t="shared" si="5"/>
        <v/>
      </c>
      <c r="B32" s="69">
        <f>IF($C$5=4,$N$19,IF(D15=$M$34,$N$20,IF(D15&gt;$M$36,16,0)))</f>
        <v>0</v>
      </c>
      <c r="C32" s="70">
        <f t="shared" si="3"/>
        <v>0</v>
      </c>
      <c r="D32" s="70">
        <f t="shared" ref="D32:D42" si="7">IF(C32&gt;B32,0,B32-C32)</f>
        <v>0</v>
      </c>
      <c r="E32" s="71">
        <f t="shared" si="6"/>
        <v>0</v>
      </c>
      <c r="F32" s="27">
        <f>IF(D32-E32&lt;0,E32-D32,0)</f>
        <v>0</v>
      </c>
      <c r="G32" s="219"/>
      <c r="H32" s="220"/>
      <c r="I32" s="92"/>
      <c r="J32" s="92"/>
      <c r="K32" s="92"/>
      <c r="L32" s="92"/>
      <c r="M32" s="92" t="s">
        <v>14</v>
      </c>
      <c r="N32" s="92"/>
      <c r="O32" s="92"/>
      <c r="P32" s="92"/>
      <c r="Q32" s="92"/>
      <c r="R32" s="90"/>
    </row>
    <row r="33" spans="1:19" ht="15" customHeight="1" x14ac:dyDescent="0.35">
      <c r="A33" s="68" t="str">
        <f t="shared" si="5"/>
        <v/>
      </c>
      <c r="B33" s="69">
        <f>IF($C$5=5,$N$19,IF(D16=$M$34,$N$20,IF(D16&gt;$M$36,16,0)))</f>
        <v>0</v>
      </c>
      <c r="C33" s="70">
        <f t="shared" si="3"/>
        <v>0</v>
      </c>
      <c r="D33" s="70">
        <f t="shared" si="7"/>
        <v>0</v>
      </c>
      <c r="E33" s="71">
        <f t="shared" si="6"/>
        <v>0</v>
      </c>
      <c r="F33" s="27">
        <f t="shared" si="4"/>
        <v>0</v>
      </c>
      <c r="G33" s="219"/>
      <c r="H33" s="220"/>
      <c r="I33" s="92"/>
      <c r="J33" s="92"/>
      <c r="K33" s="92"/>
      <c r="L33" s="92"/>
      <c r="M33" s="92" t="s">
        <v>2</v>
      </c>
      <c r="N33" s="92" t="s">
        <v>15</v>
      </c>
      <c r="O33" s="92"/>
      <c r="P33" s="92"/>
      <c r="Q33" s="92"/>
      <c r="R33" s="90"/>
      <c r="S33" s="2"/>
    </row>
    <row r="34" spans="1:19" x14ac:dyDescent="0.35">
      <c r="A34" s="68" t="str">
        <f t="shared" si="5"/>
        <v/>
      </c>
      <c r="B34" s="69">
        <f>IF($C$5=6,$N$19,IF(D17=$M$34,$N$20,IF(D17&gt;$M$36,16,0)))</f>
        <v>0</v>
      </c>
      <c r="C34" s="70">
        <f t="shared" si="3"/>
        <v>0</v>
      </c>
      <c r="D34" s="70">
        <f t="shared" si="7"/>
        <v>0</v>
      </c>
      <c r="E34" s="71">
        <f t="shared" si="6"/>
        <v>0</v>
      </c>
      <c r="F34" s="27">
        <f t="shared" si="4"/>
        <v>0</v>
      </c>
      <c r="G34" s="219"/>
      <c r="H34" s="220"/>
      <c r="I34" s="92"/>
      <c r="J34" s="92"/>
      <c r="K34" s="92"/>
      <c r="L34" s="92"/>
      <c r="M34" s="115">
        <v>1</v>
      </c>
      <c r="N34" s="116">
        <v>1440</v>
      </c>
      <c r="O34" s="117">
        <v>24</v>
      </c>
      <c r="P34" s="92"/>
      <c r="Q34" s="92"/>
      <c r="R34" s="90"/>
      <c r="S34" s="2"/>
    </row>
    <row r="35" spans="1:19" ht="15.5" x14ac:dyDescent="0.35">
      <c r="A35" s="68" t="str">
        <f>A18</f>
        <v/>
      </c>
      <c r="B35" s="69">
        <f>IF($C$5=7,$N$19,IF(D18=$M$34,$N$20,IF(D18&gt;$M$36,16,0)))</f>
        <v>0</v>
      </c>
      <c r="C35" s="70">
        <f t="shared" si="3"/>
        <v>0</v>
      </c>
      <c r="D35" s="70">
        <f t="shared" si="7"/>
        <v>0</v>
      </c>
      <c r="E35" s="71">
        <f>IF(D18=M42,MAX(H18,I18),J18)+IF(H18=0,E18*$N$13+F18*$N$14+G18*$N$15,0)</f>
        <v>0</v>
      </c>
      <c r="F35" s="27">
        <f t="shared" si="4"/>
        <v>0</v>
      </c>
      <c r="G35" s="132"/>
      <c r="H35" s="132"/>
      <c r="I35" s="92"/>
      <c r="J35" s="92"/>
      <c r="K35" s="92"/>
      <c r="L35" s="92"/>
      <c r="M35" s="106">
        <v>0.58402777777777781</v>
      </c>
      <c r="N35" s="116">
        <v>840.6</v>
      </c>
      <c r="O35" s="117">
        <v>12</v>
      </c>
      <c r="P35" s="92"/>
      <c r="Q35" s="92"/>
      <c r="R35" s="90"/>
    </row>
    <row r="36" spans="1:19" ht="15" customHeight="1" x14ac:dyDescent="0.35">
      <c r="A36" s="68" t="str">
        <f t="shared" si="5"/>
        <v/>
      </c>
      <c r="B36" s="69">
        <f>IF($C$5=8,$N$19,IF(D19=$M$34,$N$20,IF(D19&gt;$M$36,16,0)))</f>
        <v>0</v>
      </c>
      <c r="C36" s="70">
        <f t="shared" si="3"/>
        <v>0</v>
      </c>
      <c r="D36" s="70">
        <f t="shared" si="7"/>
        <v>0</v>
      </c>
      <c r="E36" s="71">
        <f>IF(D19=M43,MAX(H19,I19),J19)+IF(H19=0,E19*$N$13+F19*$N$14+G19*$N$15,0)</f>
        <v>0</v>
      </c>
      <c r="F36" s="27">
        <f t="shared" si="4"/>
        <v>0</v>
      </c>
      <c r="G36" s="132"/>
      <c r="H36" s="218"/>
      <c r="I36" s="92"/>
      <c r="J36" s="92"/>
      <c r="K36" s="92"/>
      <c r="L36" s="92"/>
      <c r="M36" s="106">
        <v>0.33402777777777781</v>
      </c>
      <c r="N36" s="116">
        <v>480.6</v>
      </c>
      <c r="O36" s="117">
        <v>6</v>
      </c>
      <c r="P36" s="92"/>
      <c r="Q36" s="92"/>
      <c r="R36" s="90"/>
    </row>
    <row r="37" spans="1:19" ht="15" customHeight="1" x14ac:dyDescent="0.35">
      <c r="A37" s="68" t="str">
        <f>A20</f>
        <v/>
      </c>
      <c r="B37" s="69">
        <f>IF($C$5=9,$N$19,IF(D20=$M$34,$N$20,IF(D20&gt;$M$36,16,0)))</f>
        <v>0</v>
      </c>
      <c r="C37" s="70">
        <f t="shared" si="3"/>
        <v>0</v>
      </c>
      <c r="D37" s="70">
        <f t="shared" si="7"/>
        <v>0</v>
      </c>
      <c r="E37" s="71">
        <f>IF(D20=M44,MAX(H20,I20),J20)+IF(H20=0,E20*$N$13+F20*$N$14+G20*$N$15,0)</f>
        <v>0</v>
      </c>
      <c r="F37" s="27">
        <f t="shared" si="4"/>
        <v>0</v>
      </c>
      <c r="G37" s="132"/>
      <c r="H37" s="218"/>
      <c r="I37" s="92"/>
      <c r="J37" s="92"/>
      <c r="K37" s="92"/>
      <c r="L37" s="92"/>
      <c r="M37" s="92" t="s">
        <v>19</v>
      </c>
      <c r="N37" s="92"/>
      <c r="O37" s="92"/>
      <c r="P37" s="92"/>
      <c r="Q37" s="92"/>
      <c r="R37" s="90"/>
    </row>
    <row r="38" spans="1:19" ht="15.5" x14ac:dyDescent="0.35">
      <c r="A38" s="68" t="str">
        <f t="shared" si="5"/>
        <v/>
      </c>
      <c r="B38" s="69">
        <f>IF($C$5=10,$N$19,IF(D21=$M$34,$N$20,IF(D21&gt;$M$36,16,0)))</f>
        <v>0</v>
      </c>
      <c r="C38" s="70">
        <f t="shared" si="3"/>
        <v>0</v>
      </c>
      <c r="D38" s="70">
        <f t="shared" si="7"/>
        <v>0</v>
      </c>
      <c r="E38" s="71">
        <f>IF(D21=M45,MAX(H21,I21),J21)+IF(H21=0,E21*$N$13+F21*$N$14+G21*$N$15,0)</f>
        <v>0</v>
      </c>
      <c r="F38" s="27">
        <f t="shared" si="4"/>
        <v>0</v>
      </c>
      <c r="G38" s="132"/>
      <c r="H38" s="218"/>
      <c r="I38" s="92"/>
      <c r="J38" s="92"/>
      <c r="K38" s="92"/>
      <c r="L38" s="92"/>
      <c r="M38" s="92" t="s">
        <v>20</v>
      </c>
      <c r="N38" s="92">
        <v>1</v>
      </c>
      <c r="O38" s="92"/>
      <c r="P38" s="92"/>
      <c r="Q38" s="92"/>
      <c r="R38" s="90"/>
    </row>
    <row r="39" spans="1:19" x14ac:dyDescent="0.35">
      <c r="A39" s="68" t="str">
        <f t="shared" si="5"/>
        <v/>
      </c>
      <c r="B39" s="69">
        <f>IF($C$5=11,$N$19,IF(D22=$M$34,$N$20,IF(D22&gt;$M$36,16,0)))</f>
        <v>0</v>
      </c>
      <c r="C39" s="70">
        <f t="shared" si="3"/>
        <v>0</v>
      </c>
      <c r="D39" s="70">
        <f t="shared" si="7"/>
        <v>0</v>
      </c>
      <c r="E39" s="71">
        <f>IF(D22=M46,MAX(H22,I22),J22)+IF(H22=0,E22*$N$13+F22*$N$14+G22*$N$15,0)</f>
        <v>0</v>
      </c>
      <c r="F39" s="27">
        <f t="shared" si="4"/>
        <v>0</v>
      </c>
      <c r="G39" s="92"/>
      <c r="H39" s="92"/>
      <c r="I39" s="92"/>
      <c r="J39" s="92"/>
      <c r="K39" s="92"/>
      <c r="L39" s="92"/>
      <c r="M39" s="92" t="s">
        <v>21</v>
      </c>
      <c r="N39" s="92">
        <v>0</v>
      </c>
      <c r="O39" s="92"/>
      <c r="P39" s="92"/>
      <c r="Q39" s="92"/>
      <c r="R39" s="90"/>
    </row>
    <row r="40" spans="1:19" x14ac:dyDescent="0.35">
      <c r="A40" s="68" t="str">
        <f t="shared" si="5"/>
        <v/>
      </c>
      <c r="B40" s="69">
        <f>IF($C$5=12,$N$19,IF(D23=$M$34,$N$20,IF(D23&gt;$M$36,16,0)))</f>
        <v>0</v>
      </c>
      <c r="C40" s="70">
        <f t="shared" si="3"/>
        <v>0</v>
      </c>
      <c r="D40" s="70">
        <f t="shared" si="7"/>
        <v>0</v>
      </c>
      <c r="E40" s="71">
        <f t="shared" si="6"/>
        <v>0</v>
      </c>
      <c r="F40" s="27">
        <f t="shared" si="4"/>
        <v>0</v>
      </c>
      <c r="G40" s="92"/>
      <c r="H40" s="92"/>
      <c r="I40" s="92"/>
      <c r="J40" s="92"/>
      <c r="K40" s="92"/>
      <c r="L40" s="92"/>
      <c r="M40" s="92"/>
      <c r="N40" s="92"/>
      <c r="O40" s="92"/>
      <c r="P40" s="92"/>
      <c r="Q40" s="92"/>
      <c r="R40" s="90"/>
    </row>
    <row r="41" spans="1:19" x14ac:dyDescent="0.35">
      <c r="A41" s="68" t="str">
        <f t="shared" si="5"/>
        <v/>
      </c>
      <c r="B41" s="69">
        <f>IF($C$5=13,$N$19,IF(D24=$M$34,$N$20,IF(D24&gt;$M$36,16,0)))</f>
        <v>0</v>
      </c>
      <c r="C41" s="70">
        <f t="shared" si="3"/>
        <v>0</v>
      </c>
      <c r="D41" s="70">
        <f t="shared" si="7"/>
        <v>0</v>
      </c>
      <c r="E41" s="71">
        <f t="shared" si="6"/>
        <v>0</v>
      </c>
      <c r="F41" s="27">
        <f t="shared" si="4"/>
        <v>0</v>
      </c>
      <c r="G41" s="92"/>
      <c r="H41" s="92"/>
      <c r="I41" s="92"/>
      <c r="J41" s="92"/>
      <c r="K41" s="92"/>
      <c r="L41" s="92"/>
      <c r="M41" s="92"/>
      <c r="N41" s="92"/>
      <c r="O41" s="92"/>
      <c r="P41" s="92"/>
      <c r="Q41" s="92"/>
      <c r="R41" s="90"/>
    </row>
    <row r="42" spans="1:19" x14ac:dyDescent="0.35">
      <c r="A42" s="72" t="str">
        <f t="shared" si="5"/>
        <v/>
      </c>
      <c r="B42" s="73">
        <f>IF($C$5=14,$N$19,IF(D25=$M$34,$N$20,IF(D25&gt;$M$36,16,0)))</f>
        <v>0</v>
      </c>
      <c r="C42" s="74">
        <f t="shared" si="3"/>
        <v>0</v>
      </c>
      <c r="D42" s="74">
        <f t="shared" si="7"/>
        <v>0</v>
      </c>
      <c r="E42" s="75">
        <f t="shared" si="6"/>
        <v>0</v>
      </c>
      <c r="F42" s="42">
        <f t="shared" si="4"/>
        <v>0</v>
      </c>
      <c r="G42" s="92"/>
      <c r="H42" s="92"/>
      <c r="I42" s="92"/>
      <c r="J42" s="92"/>
      <c r="K42" s="92"/>
      <c r="L42" s="92"/>
      <c r="M42" s="92"/>
      <c r="N42" s="92"/>
      <c r="O42" s="92"/>
      <c r="P42" s="92"/>
      <c r="Q42" s="92"/>
      <c r="R42" s="90"/>
    </row>
    <row r="43" spans="1:19" x14ac:dyDescent="0.35">
      <c r="A43" s="134"/>
      <c r="B43" s="119"/>
      <c r="C43" s="135"/>
      <c r="D43" s="135"/>
      <c r="E43" s="135"/>
      <c r="F43" s="84">
        <f>SUM(F29:F42)</f>
        <v>0</v>
      </c>
      <c r="G43" s="92"/>
      <c r="H43" s="92"/>
      <c r="I43" s="92"/>
      <c r="J43" s="92"/>
      <c r="K43" s="92"/>
      <c r="L43" s="92"/>
      <c r="M43" s="92"/>
      <c r="N43" s="92"/>
      <c r="O43" s="92"/>
      <c r="P43" s="92"/>
      <c r="Q43" s="92"/>
      <c r="R43" s="90"/>
    </row>
    <row r="44" spans="1:19" ht="10" customHeight="1" x14ac:dyDescent="0.35">
      <c r="A44" s="134"/>
      <c r="B44" s="119"/>
      <c r="C44" s="135"/>
      <c r="D44" s="135"/>
      <c r="E44" s="135"/>
      <c r="F44" s="135"/>
      <c r="G44" s="119"/>
      <c r="H44" s="92"/>
      <c r="I44" s="92"/>
      <c r="J44" s="92"/>
      <c r="K44" s="92"/>
      <c r="L44" s="92"/>
      <c r="M44" s="92"/>
      <c r="N44" s="92"/>
      <c r="O44" s="92"/>
      <c r="P44" s="92"/>
      <c r="Q44" s="92"/>
      <c r="R44" s="90"/>
    </row>
    <row r="45" spans="1:19" x14ac:dyDescent="0.35">
      <c r="A45" s="138"/>
      <c r="B45" s="139"/>
      <c r="C45" s="139" t="s">
        <v>57</v>
      </c>
      <c r="D45" s="85">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37" t="s">
        <v>114</v>
      </c>
      <c r="F45" s="136"/>
      <c r="G45" s="119"/>
      <c r="H45" s="92"/>
      <c r="I45" s="92"/>
      <c r="J45" s="92"/>
      <c r="K45" s="92"/>
      <c r="L45" s="92"/>
      <c r="M45" s="92"/>
      <c r="N45" s="92"/>
      <c r="O45" s="92"/>
      <c r="P45" s="92"/>
      <c r="Q45" s="92"/>
      <c r="R45" s="90"/>
    </row>
    <row r="46" spans="1:19" x14ac:dyDescent="0.35">
      <c r="A46" s="138"/>
      <c r="B46" s="139"/>
      <c r="C46" s="139" t="s">
        <v>67</v>
      </c>
      <c r="D46" s="85">
        <f>IF(AND(D12=M36,B29=0),J12,0)</f>
        <v>0</v>
      </c>
      <c r="E46" s="137" t="s">
        <v>115</v>
      </c>
      <c r="F46" s="136"/>
      <c r="G46" s="119"/>
      <c r="H46" s="92"/>
      <c r="I46" s="114"/>
      <c r="J46" s="114"/>
      <c r="K46" s="114"/>
      <c r="L46" s="92"/>
      <c r="M46" s="92"/>
      <c r="N46" s="92"/>
      <c r="O46" s="92"/>
      <c r="P46" s="92"/>
      <c r="Q46" s="92"/>
      <c r="R46" s="90"/>
    </row>
    <row r="47" spans="1:19" x14ac:dyDescent="0.35">
      <c r="A47" s="138"/>
      <c r="B47" s="139"/>
      <c r="C47" s="139" t="s">
        <v>68</v>
      </c>
      <c r="D47" s="86">
        <f>IF(AND(D12=M36,B29=0),F29,0)-D46</f>
        <v>0</v>
      </c>
      <c r="E47" s="137" t="s">
        <v>116</v>
      </c>
      <c r="F47" s="136"/>
      <c r="G47" s="133"/>
      <c r="H47" s="92"/>
      <c r="I47" s="114"/>
      <c r="J47" s="114"/>
      <c r="K47" s="114"/>
      <c r="L47" s="92"/>
      <c r="M47" s="92"/>
      <c r="N47" s="92"/>
      <c r="O47" s="92" t="s">
        <v>58</v>
      </c>
      <c r="P47" s="118"/>
      <c r="Q47" s="92"/>
      <c r="R47" s="90"/>
    </row>
    <row r="48" spans="1:19" x14ac:dyDescent="0.35">
      <c r="A48" s="138"/>
      <c r="B48" s="139"/>
      <c r="C48" s="139" t="s">
        <v>65</v>
      </c>
      <c r="D48" s="86">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37" t="s">
        <v>117</v>
      </c>
      <c r="F48" s="136"/>
      <c r="G48" s="119"/>
      <c r="H48" s="92"/>
      <c r="I48" s="92"/>
      <c r="J48" s="92"/>
      <c r="K48" s="92"/>
      <c r="L48" s="92"/>
      <c r="M48" s="92"/>
      <c r="N48" s="92"/>
      <c r="O48" s="92" t="s">
        <v>59</v>
      </c>
      <c r="P48" s="92"/>
      <c r="Q48" s="92"/>
      <c r="R48" s="90"/>
    </row>
    <row r="49" spans="1:18" ht="15" customHeight="1" x14ac:dyDescent="0.35">
      <c r="A49" s="138"/>
      <c r="B49" s="139"/>
      <c r="C49" s="140" t="s">
        <v>66</v>
      </c>
      <c r="D49" s="85">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37" t="s">
        <v>116</v>
      </c>
      <c r="F49" s="136"/>
      <c r="G49" s="119"/>
      <c r="H49" s="92"/>
      <c r="I49" s="92"/>
      <c r="J49" s="92"/>
      <c r="K49" s="92"/>
      <c r="L49" s="92"/>
      <c r="M49" s="92"/>
      <c r="N49" s="92"/>
      <c r="O49" s="92" t="s">
        <v>60</v>
      </c>
      <c r="P49" s="92"/>
      <c r="Q49" s="92"/>
      <c r="R49" s="90"/>
    </row>
    <row r="50" spans="1:18" ht="15" customHeight="1" x14ac:dyDescent="0.35">
      <c r="A50" s="193" t="s">
        <v>101</v>
      </c>
      <c r="B50" s="195"/>
      <c r="C50" s="216"/>
      <c r="D50" s="76">
        <f>IF(SUM(E12:G25)&lt;&gt;0,"0,00 €", )</f>
        <v>0</v>
      </c>
      <c r="E50" s="137" t="s">
        <v>118</v>
      </c>
      <c r="F50" s="136"/>
      <c r="G50" s="119"/>
      <c r="H50" s="92"/>
      <c r="I50" s="92"/>
      <c r="J50" s="92"/>
      <c r="K50" s="92"/>
      <c r="L50" s="92"/>
      <c r="M50" s="92"/>
      <c r="N50" s="92"/>
      <c r="O50" s="92" t="s">
        <v>61</v>
      </c>
      <c r="P50" s="92"/>
      <c r="Q50" s="92"/>
      <c r="R50" s="90"/>
    </row>
    <row r="51" spans="1:18" ht="15" customHeight="1" x14ac:dyDescent="0.35">
      <c r="A51" s="193" t="s">
        <v>109</v>
      </c>
      <c r="B51" s="195"/>
      <c r="C51" s="195"/>
      <c r="D51" s="119"/>
      <c r="E51" s="119"/>
      <c r="F51" s="119"/>
      <c r="G51" s="119"/>
      <c r="H51" s="92"/>
      <c r="I51" s="92"/>
      <c r="J51" s="92"/>
      <c r="K51" s="92"/>
      <c r="L51" s="92"/>
      <c r="M51" s="92"/>
      <c r="N51" s="92"/>
      <c r="O51" s="92" t="s">
        <v>62</v>
      </c>
      <c r="P51" s="92"/>
      <c r="Q51" s="92"/>
      <c r="R51" s="90"/>
    </row>
    <row r="52" spans="1:18" ht="15" customHeight="1" x14ac:dyDescent="0.35">
      <c r="A52" s="97"/>
      <c r="B52" s="92"/>
      <c r="C52" s="92"/>
      <c r="D52" s="92"/>
      <c r="E52" s="92"/>
      <c r="F52" s="92"/>
      <c r="G52" s="92"/>
      <c r="H52" s="92"/>
      <c r="I52" s="92"/>
      <c r="J52" s="92"/>
      <c r="K52" s="92"/>
      <c r="L52" s="92"/>
      <c r="M52" s="92"/>
      <c r="N52" s="92"/>
      <c r="O52" s="92" t="s">
        <v>63</v>
      </c>
      <c r="P52" s="92"/>
      <c r="Q52" s="92"/>
      <c r="R52" s="90"/>
    </row>
    <row r="53" spans="1:18" x14ac:dyDescent="0.35">
      <c r="A53" s="141" t="s">
        <v>102</v>
      </c>
      <c r="B53" s="119"/>
      <c r="C53" s="119"/>
      <c r="D53" s="119"/>
      <c r="E53" s="119"/>
      <c r="F53" s="119"/>
      <c r="G53" s="119"/>
      <c r="H53" s="119"/>
      <c r="I53" s="119"/>
      <c r="J53" s="119"/>
      <c r="K53" s="119"/>
      <c r="L53" s="119"/>
      <c r="M53" s="119"/>
      <c r="N53" s="119"/>
      <c r="O53" s="119" t="s">
        <v>64</v>
      </c>
      <c r="P53" s="119"/>
      <c r="Q53" s="119"/>
      <c r="R53" s="120"/>
    </row>
    <row r="54" spans="1:18" x14ac:dyDescent="0.35">
      <c r="A54" s="134" t="s">
        <v>121</v>
      </c>
      <c r="B54" s="119"/>
      <c r="C54" s="119"/>
      <c r="D54" s="119"/>
      <c r="E54" s="119"/>
      <c r="F54" s="119"/>
      <c r="G54" s="119"/>
      <c r="H54" s="119"/>
      <c r="I54" s="119"/>
      <c r="J54" s="119"/>
      <c r="K54" s="119"/>
      <c r="L54" s="119"/>
      <c r="M54" s="119"/>
      <c r="N54" s="119"/>
      <c r="O54" s="119"/>
      <c r="P54" s="119"/>
      <c r="Q54" s="119"/>
      <c r="R54" s="120"/>
    </row>
    <row r="55" spans="1:18" ht="5.15" customHeight="1" x14ac:dyDescent="0.35">
      <c r="A55" s="134"/>
      <c r="B55" s="119"/>
      <c r="C55" s="119"/>
      <c r="D55" s="119"/>
      <c r="E55" s="119"/>
      <c r="F55" s="119"/>
      <c r="G55" s="119"/>
      <c r="H55" s="119"/>
      <c r="I55" s="119"/>
      <c r="J55" s="119"/>
      <c r="K55" s="119"/>
      <c r="L55" s="119"/>
      <c r="M55" s="119"/>
      <c r="N55" s="119"/>
      <c r="O55" s="119"/>
      <c r="P55" s="119"/>
      <c r="Q55" s="119"/>
      <c r="R55" s="120"/>
    </row>
    <row r="56" spans="1:18" x14ac:dyDescent="0.35">
      <c r="A56" s="193" t="s">
        <v>45</v>
      </c>
      <c r="B56" s="199"/>
      <c r="C56" s="200"/>
      <c r="D56" s="59"/>
      <c r="E56" s="119" t="s">
        <v>43</v>
      </c>
      <c r="F56" s="119"/>
      <c r="G56" s="119"/>
      <c r="H56" s="119"/>
      <c r="I56" s="119"/>
      <c r="J56" s="119"/>
      <c r="K56" s="119"/>
      <c r="L56" s="119"/>
      <c r="M56" s="119"/>
      <c r="N56" s="119"/>
      <c r="O56" s="119"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119"/>
      <c r="Q56" s="119"/>
      <c r="R56" s="120"/>
    </row>
    <row r="57" spans="1:18" ht="15" customHeight="1" x14ac:dyDescent="0.35">
      <c r="A57" s="193" t="s">
        <v>53</v>
      </c>
      <c r="B57" s="201"/>
      <c r="C57" s="202"/>
      <c r="D57" s="59"/>
      <c r="E57" s="119" t="s">
        <v>43</v>
      </c>
      <c r="F57" s="119"/>
      <c r="G57" s="119"/>
      <c r="H57" s="119"/>
      <c r="I57" s="119"/>
      <c r="J57" s="60">
        <f>D56+D57</f>
        <v>0</v>
      </c>
      <c r="K57" s="119" t="s">
        <v>124</v>
      </c>
      <c r="L57" s="119"/>
      <c r="M57" s="119"/>
      <c r="N57" s="119"/>
      <c r="O57" s="119"/>
      <c r="P57" s="119"/>
      <c r="Q57" s="119"/>
      <c r="R57" s="120"/>
    </row>
    <row r="58" spans="1:18" x14ac:dyDescent="0.35">
      <c r="A58" s="142" t="s">
        <v>122</v>
      </c>
      <c r="B58" s="119"/>
      <c r="C58" s="119"/>
      <c r="D58" s="119"/>
      <c r="E58" s="119"/>
      <c r="F58" s="119"/>
      <c r="G58" s="119"/>
      <c r="H58" s="119"/>
      <c r="I58" s="119"/>
      <c r="J58" s="143"/>
      <c r="K58" s="119"/>
      <c r="L58" s="119"/>
      <c r="M58" s="119"/>
      <c r="N58" s="119"/>
      <c r="O58" s="119"/>
      <c r="P58" s="119"/>
      <c r="Q58" s="119"/>
      <c r="R58" s="120"/>
    </row>
    <row r="59" spans="1:18" ht="15" customHeight="1" x14ac:dyDescent="0.35">
      <c r="A59" s="196"/>
      <c r="B59" s="197"/>
      <c r="C59" s="197"/>
      <c r="D59" s="197"/>
      <c r="E59" s="197"/>
      <c r="F59" s="197"/>
      <c r="G59" s="198"/>
      <c r="H59" s="119"/>
      <c r="I59" s="119"/>
      <c r="J59" s="143"/>
      <c r="K59" s="119"/>
      <c r="L59" s="119"/>
      <c r="M59" s="119"/>
      <c r="N59" s="119"/>
      <c r="O59" s="119"/>
      <c r="P59" s="119"/>
      <c r="Q59" s="119"/>
      <c r="R59" s="120"/>
    </row>
    <row r="60" spans="1:18" ht="10" customHeight="1" x14ac:dyDescent="0.35">
      <c r="A60" s="134"/>
      <c r="B60" s="119"/>
      <c r="C60" s="119"/>
      <c r="D60" s="119"/>
      <c r="E60" s="119"/>
      <c r="F60" s="119"/>
      <c r="G60" s="119"/>
      <c r="H60" s="119"/>
      <c r="I60" s="119"/>
      <c r="J60" s="119"/>
      <c r="K60" s="119"/>
      <c r="L60" s="119"/>
      <c r="M60" s="119"/>
      <c r="N60" s="119"/>
      <c r="O60" s="119"/>
      <c r="P60" s="119"/>
      <c r="Q60" s="119"/>
      <c r="R60" s="120"/>
    </row>
    <row r="61" spans="1:18" x14ac:dyDescent="0.35">
      <c r="A61" s="141" t="s">
        <v>103</v>
      </c>
      <c r="B61" s="119"/>
      <c r="C61" s="119"/>
      <c r="D61" s="119"/>
      <c r="E61" s="119"/>
      <c r="F61" s="119"/>
      <c r="G61" s="119"/>
      <c r="H61" s="119"/>
      <c r="I61" s="119"/>
      <c r="J61" s="119"/>
      <c r="K61" s="119"/>
      <c r="L61" s="119"/>
      <c r="M61" s="119"/>
      <c r="N61" s="119"/>
      <c r="O61" s="119"/>
      <c r="P61" s="119"/>
      <c r="Q61" s="119"/>
      <c r="R61" s="120"/>
    </row>
    <row r="62" spans="1:18" x14ac:dyDescent="0.35">
      <c r="A62" s="134" t="s">
        <v>104</v>
      </c>
      <c r="B62" s="119"/>
      <c r="C62" s="119"/>
      <c r="D62" s="119"/>
      <c r="E62" s="119"/>
      <c r="F62" s="119"/>
      <c r="G62" s="119"/>
      <c r="H62" s="119"/>
      <c r="I62" s="119"/>
      <c r="J62" s="125"/>
      <c r="K62" s="119"/>
      <c r="L62" s="119"/>
      <c r="M62" s="119"/>
      <c r="N62" s="119"/>
      <c r="O62" s="119"/>
      <c r="P62" s="119"/>
      <c r="Q62" s="119"/>
      <c r="R62" s="120"/>
    </row>
    <row r="63" spans="1:18" ht="5.15" customHeight="1" x14ac:dyDescent="0.35">
      <c r="A63" s="134"/>
      <c r="B63" s="119"/>
      <c r="C63" s="119"/>
      <c r="D63" s="119"/>
      <c r="E63" s="119"/>
      <c r="F63" s="119"/>
      <c r="G63" s="119"/>
      <c r="H63" s="119"/>
      <c r="I63" s="119"/>
      <c r="J63" s="125"/>
      <c r="K63" s="119"/>
      <c r="L63" s="119"/>
      <c r="M63" s="119"/>
      <c r="N63" s="119"/>
      <c r="O63" s="119"/>
      <c r="P63" s="119"/>
      <c r="Q63" s="119"/>
      <c r="R63" s="120"/>
    </row>
    <row r="64" spans="1:18" x14ac:dyDescent="0.35">
      <c r="A64" s="193" t="s">
        <v>128</v>
      </c>
      <c r="B64" s="194"/>
      <c r="C64" s="194"/>
      <c r="D64" s="59"/>
      <c r="E64" s="119" t="s">
        <v>49</v>
      </c>
      <c r="F64" s="152">
        <v>0.35</v>
      </c>
      <c r="G64" s="119"/>
      <c r="H64" s="119"/>
      <c r="I64" s="119"/>
      <c r="J64" s="61">
        <f>D64*F64</f>
        <v>0</v>
      </c>
      <c r="K64" s="119"/>
      <c r="L64" s="119"/>
      <c r="M64" s="119"/>
      <c r="N64" s="119"/>
      <c r="O64" s="119"/>
      <c r="P64" s="119"/>
      <c r="Q64" s="119"/>
      <c r="R64" s="120"/>
    </row>
    <row r="65" spans="1:18" x14ac:dyDescent="0.35">
      <c r="A65" s="193" t="s">
        <v>129</v>
      </c>
      <c r="B65" s="194"/>
      <c r="C65" s="194"/>
      <c r="D65" s="59"/>
      <c r="E65" s="119" t="s">
        <v>49</v>
      </c>
      <c r="F65" s="152">
        <v>0.3</v>
      </c>
      <c r="G65" s="119"/>
      <c r="H65" s="119"/>
      <c r="I65" s="119"/>
      <c r="J65" s="61">
        <f>D65*F65</f>
        <v>0</v>
      </c>
      <c r="K65" s="119"/>
      <c r="L65" s="119"/>
      <c r="M65" s="119"/>
      <c r="N65" s="119"/>
      <c r="O65" s="119"/>
      <c r="P65" s="119"/>
      <c r="Q65" s="119"/>
      <c r="R65" s="120"/>
    </row>
    <row r="66" spans="1:18" x14ac:dyDescent="0.35">
      <c r="A66" s="193" t="s">
        <v>130</v>
      </c>
      <c r="B66" s="195"/>
      <c r="C66" s="195"/>
      <c r="D66" s="59"/>
      <c r="E66" s="119" t="s">
        <v>49</v>
      </c>
      <c r="F66" s="153">
        <v>0.25</v>
      </c>
      <c r="G66" s="119"/>
      <c r="H66" s="119"/>
      <c r="I66" s="119"/>
      <c r="J66" s="61">
        <f>D66*F66</f>
        <v>0</v>
      </c>
      <c r="K66" s="119"/>
      <c r="L66" s="119"/>
      <c r="M66" s="119"/>
      <c r="N66" s="119"/>
      <c r="O66" s="119"/>
      <c r="P66" s="119"/>
      <c r="Q66" s="119"/>
      <c r="R66" s="120"/>
    </row>
    <row r="67" spans="1:18" ht="15" customHeight="1" x14ac:dyDescent="0.35">
      <c r="A67" s="206" t="s">
        <v>123</v>
      </c>
      <c r="B67" s="207"/>
      <c r="C67" s="207"/>
      <c r="D67" s="119"/>
      <c r="E67" s="119"/>
      <c r="F67" s="119"/>
      <c r="G67" s="119"/>
      <c r="H67" s="119"/>
      <c r="I67" s="119"/>
      <c r="J67" s="60">
        <f>SUM(J64:J66)</f>
        <v>0</v>
      </c>
      <c r="K67" s="119" t="s">
        <v>125</v>
      </c>
      <c r="L67" s="119"/>
      <c r="M67" s="119"/>
      <c r="N67" s="119"/>
      <c r="O67" s="119"/>
      <c r="P67" s="119"/>
      <c r="Q67" s="119"/>
      <c r="R67" s="120"/>
    </row>
    <row r="68" spans="1:18" ht="15" customHeight="1" x14ac:dyDescent="0.35">
      <c r="A68" s="196"/>
      <c r="B68" s="197"/>
      <c r="C68" s="197"/>
      <c r="D68" s="197"/>
      <c r="E68" s="197"/>
      <c r="F68" s="197"/>
      <c r="G68" s="198"/>
      <c r="H68" s="119"/>
      <c r="I68" s="119"/>
      <c r="J68" s="143"/>
      <c r="K68" s="119"/>
      <c r="L68" s="119"/>
      <c r="M68" s="119"/>
      <c r="N68" s="119"/>
      <c r="O68" s="119"/>
      <c r="P68" s="119"/>
      <c r="Q68" s="119"/>
      <c r="R68" s="120"/>
    </row>
    <row r="69" spans="1:18" ht="10" customHeight="1" x14ac:dyDescent="0.35">
      <c r="A69" s="134"/>
      <c r="B69" s="119"/>
      <c r="C69" s="119"/>
      <c r="D69" s="119"/>
      <c r="E69" s="119"/>
      <c r="F69" s="119"/>
      <c r="G69" s="119"/>
      <c r="H69" s="119"/>
      <c r="I69" s="119"/>
      <c r="J69" s="119"/>
      <c r="K69" s="119"/>
      <c r="L69" s="119"/>
      <c r="M69" s="119"/>
      <c r="N69" s="119"/>
      <c r="O69" s="119"/>
      <c r="P69" s="119"/>
      <c r="Q69" s="119"/>
      <c r="R69" s="120"/>
    </row>
    <row r="70" spans="1:18" x14ac:dyDescent="0.35">
      <c r="A70" s="141" t="s">
        <v>108</v>
      </c>
      <c r="B70" s="119"/>
      <c r="C70" s="119"/>
      <c r="D70" s="119"/>
      <c r="E70" s="119"/>
      <c r="F70" s="119"/>
      <c r="G70" s="119"/>
      <c r="H70" s="119"/>
      <c r="I70" s="119"/>
      <c r="J70" s="119"/>
      <c r="K70" s="119"/>
      <c r="L70" s="119"/>
      <c r="M70" s="119"/>
      <c r="N70" s="119"/>
      <c r="O70" s="119"/>
      <c r="P70" s="119"/>
      <c r="Q70" s="119"/>
      <c r="R70" s="120"/>
    </row>
    <row r="71" spans="1:18" x14ac:dyDescent="0.35">
      <c r="A71" s="208" t="s">
        <v>134</v>
      </c>
      <c r="B71" s="209"/>
      <c r="C71" s="209"/>
      <c r="D71" s="209"/>
      <c r="E71" s="209"/>
      <c r="F71" s="152">
        <v>20</v>
      </c>
      <c r="G71" s="59"/>
      <c r="H71" s="119" t="s">
        <v>42</v>
      </c>
      <c r="I71" s="119"/>
      <c r="J71" s="61">
        <f>F71*G71</f>
        <v>0</v>
      </c>
      <c r="K71" s="119"/>
      <c r="L71" s="119"/>
      <c r="M71" s="119"/>
      <c r="N71" s="119"/>
      <c r="O71" s="119"/>
      <c r="P71" s="119"/>
      <c r="Q71" s="119"/>
      <c r="R71" s="120"/>
    </row>
    <row r="72" spans="1:18" ht="12" customHeight="1" x14ac:dyDescent="0.35">
      <c r="A72" s="210"/>
      <c r="B72" s="209"/>
      <c r="C72" s="209"/>
      <c r="D72" s="209"/>
      <c r="E72" s="209"/>
      <c r="F72" s="214" t="s">
        <v>135</v>
      </c>
      <c r="G72" s="215"/>
      <c r="H72" s="119"/>
      <c r="I72" s="119"/>
      <c r="J72" s="119"/>
      <c r="K72" s="119"/>
      <c r="L72" s="119"/>
      <c r="M72" s="119"/>
      <c r="N72" s="119"/>
      <c r="O72" s="119"/>
      <c r="P72" s="119"/>
      <c r="Q72" s="119"/>
      <c r="R72" s="120"/>
    </row>
    <row r="73" spans="1:18" ht="12" customHeight="1" x14ac:dyDescent="0.35">
      <c r="A73" s="211"/>
      <c r="B73" s="212"/>
      <c r="C73" s="212"/>
      <c r="D73" s="212"/>
      <c r="E73" s="212"/>
      <c r="F73" s="215"/>
      <c r="G73" s="215"/>
      <c r="H73" s="119"/>
      <c r="I73" s="119"/>
      <c r="J73" s="119"/>
      <c r="K73" s="119"/>
      <c r="L73" s="119"/>
      <c r="M73" s="119"/>
      <c r="N73" s="119"/>
      <c r="O73" s="119"/>
      <c r="P73" s="119"/>
      <c r="Q73" s="119"/>
      <c r="R73" s="120"/>
    </row>
    <row r="74" spans="1:18" ht="12" customHeight="1" x14ac:dyDescent="0.35">
      <c r="A74" s="211"/>
      <c r="B74" s="212"/>
      <c r="C74" s="212"/>
      <c r="D74" s="212"/>
      <c r="E74" s="212"/>
      <c r="F74" s="119"/>
      <c r="G74" s="119"/>
      <c r="H74" s="119"/>
      <c r="I74" s="119"/>
      <c r="J74" s="119"/>
      <c r="K74" s="119"/>
      <c r="L74" s="119"/>
      <c r="M74" s="119"/>
      <c r="N74" s="119"/>
      <c r="O74" s="119"/>
      <c r="P74" s="119"/>
      <c r="Q74" s="119"/>
      <c r="R74" s="120"/>
    </row>
    <row r="75" spans="1:18" ht="5.15" customHeight="1" x14ac:dyDescent="0.35">
      <c r="A75" s="146"/>
      <c r="B75" s="147"/>
      <c r="C75" s="147"/>
      <c r="D75" s="147"/>
      <c r="E75" s="147"/>
      <c r="F75" s="119"/>
      <c r="G75" s="119"/>
      <c r="H75" s="119"/>
      <c r="I75" s="119"/>
      <c r="J75" s="119"/>
      <c r="K75" s="119"/>
      <c r="L75" s="119"/>
      <c r="M75" s="119"/>
      <c r="N75" s="119"/>
      <c r="O75" s="119"/>
      <c r="P75" s="119"/>
      <c r="Q75" s="119"/>
      <c r="R75" s="120"/>
    </row>
    <row r="76" spans="1:18" ht="17.25" customHeight="1" x14ac:dyDescent="0.35">
      <c r="A76" s="213" t="s">
        <v>131</v>
      </c>
      <c r="B76" s="199"/>
      <c r="C76" s="199"/>
      <c r="D76" s="199"/>
      <c r="E76" s="199"/>
      <c r="F76" s="200"/>
      <c r="G76" s="59"/>
      <c r="H76" s="119" t="s">
        <v>43</v>
      </c>
      <c r="I76" s="119"/>
      <c r="J76" s="61">
        <f>G76</f>
        <v>0</v>
      </c>
      <c r="K76" s="119"/>
      <c r="L76" s="119"/>
      <c r="M76" s="119"/>
      <c r="N76" s="119"/>
      <c r="O76" s="119"/>
      <c r="P76" s="119"/>
      <c r="Q76" s="119"/>
      <c r="R76" s="120"/>
    </row>
    <row r="77" spans="1:18" x14ac:dyDescent="0.35">
      <c r="A77" s="203" t="s">
        <v>120</v>
      </c>
      <c r="B77" s="204"/>
      <c r="C77" s="204"/>
      <c r="D77" s="204"/>
      <c r="E77" s="204"/>
      <c r="F77" s="204"/>
      <c r="G77" s="119"/>
      <c r="H77" s="119"/>
      <c r="I77" s="119"/>
      <c r="J77" s="60">
        <f>SUM(J71:J76)</f>
        <v>0</v>
      </c>
      <c r="K77" s="119" t="s">
        <v>126</v>
      </c>
      <c r="L77" s="119"/>
      <c r="M77" s="119"/>
      <c r="N77" s="119"/>
      <c r="O77" s="119"/>
      <c r="P77" s="119"/>
      <c r="Q77" s="119"/>
      <c r="R77" s="120"/>
    </row>
    <row r="78" spans="1:18" x14ac:dyDescent="0.35">
      <c r="A78" s="205"/>
      <c r="B78" s="204"/>
      <c r="C78" s="204"/>
      <c r="D78" s="204"/>
      <c r="E78" s="204"/>
      <c r="F78" s="204"/>
      <c r="G78" s="119"/>
      <c r="H78" s="119"/>
      <c r="I78" s="119"/>
      <c r="J78" s="119"/>
      <c r="K78" s="119"/>
      <c r="L78" s="119"/>
      <c r="M78" s="119"/>
      <c r="N78" s="119"/>
      <c r="O78" s="119"/>
      <c r="P78" s="119"/>
      <c r="Q78" s="119"/>
      <c r="R78" s="120"/>
    </row>
    <row r="79" spans="1:18" ht="15" customHeight="1" x14ac:dyDescent="0.35">
      <c r="A79" s="196"/>
      <c r="B79" s="197"/>
      <c r="C79" s="197"/>
      <c r="D79" s="197"/>
      <c r="E79" s="197"/>
      <c r="F79" s="197"/>
      <c r="G79" s="198"/>
      <c r="H79" s="119"/>
      <c r="I79" s="119"/>
      <c r="J79" s="119"/>
      <c r="K79" s="119"/>
      <c r="L79" s="119"/>
      <c r="M79" s="119"/>
      <c r="N79" s="119"/>
      <c r="O79" s="119"/>
      <c r="P79" s="119"/>
      <c r="Q79" s="119"/>
      <c r="R79" s="120"/>
    </row>
    <row r="80" spans="1:18" ht="10" customHeight="1" x14ac:dyDescent="0.35">
      <c r="A80" s="134"/>
      <c r="B80" s="119"/>
      <c r="C80" s="119"/>
      <c r="D80" s="119"/>
      <c r="E80" s="119"/>
      <c r="F80" s="119"/>
      <c r="G80" s="119"/>
      <c r="H80" s="119"/>
      <c r="I80" s="119"/>
      <c r="J80" s="119"/>
      <c r="K80" s="119"/>
      <c r="L80" s="119"/>
      <c r="M80" s="119"/>
      <c r="N80" s="119"/>
      <c r="O80" s="119"/>
      <c r="P80" s="119"/>
      <c r="Q80" s="119"/>
      <c r="R80" s="120"/>
    </row>
    <row r="81" spans="1:18" ht="15.75" customHeight="1" x14ac:dyDescent="0.35">
      <c r="A81" s="141" t="s">
        <v>105</v>
      </c>
      <c r="B81" s="119"/>
      <c r="C81" s="119"/>
      <c r="D81" s="119"/>
      <c r="E81" s="119"/>
      <c r="F81" s="119"/>
      <c r="G81" s="119"/>
      <c r="H81" s="119"/>
      <c r="I81" s="119"/>
      <c r="J81" s="119"/>
      <c r="K81" s="119"/>
      <c r="L81" s="119"/>
      <c r="M81" s="119"/>
      <c r="N81" s="119"/>
      <c r="O81" s="119"/>
      <c r="P81" s="119"/>
      <c r="Q81" s="119"/>
      <c r="R81" s="120"/>
    </row>
    <row r="82" spans="1:18" ht="15.75" customHeight="1" x14ac:dyDescent="0.35">
      <c r="A82" s="208" t="s">
        <v>110</v>
      </c>
      <c r="B82" s="209"/>
      <c r="C82" s="209"/>
      <c r="D82" s="209"/>
      <c r="E82" s="209"/>
      <c r="F82" s="119"/>
      <c r="G82" s="59"/>
      <c r="H82" s="119" t="s">
        <v>43</v>
      </c>
      <c r="I82" s="119"/>
      <c r="J82" s="61">
        <f>G82</f>
        <v>0</v>
      </c>
      <c r="K82" s="119"/>
      <c r="L82" s="119"/>
      <c r="M82" s="119"/>
      <c r="N82" s="119"/>
      <c r="O82" s="119"/>
      <c r="P82" s="119"/>
      <c r="Q82" s="119"/>
      <c r="R82" s="120"/>
    </row>
    <row r="83" spans="1:18" ht="15.75" customHeight="1" x14ac:dyDescent="0.35">
      <c r="A83" s="210"/>
      <c r="B83" s="209"/>
      <c r="C83" s="209"/>
      <c r="D83" s="209"/>
      <c r="E83" s="209"/>
      <c r="F83" s="119"/>
      <c r="G83" s="119"/>
      <c r="H83" s="119"/>
      <c r="I83" s="119"/>
      <c r="J83" s="144"/>
      <c r="K83" s="119"/>
      <c r="L83" s="119"/>
      <c r="M83" s="119"/>
      <c r="N83" s="119"/>
      <c r="O83" s="119"/>
      <c r="P83" s="119"/>
      <c r="Q83" s="119"/>
      <c r="R83" s="120"/>
    </row>
    <row r="84" spans="1:18" ht="5.15" customHeight="1" x14ac:dyDescent="0.35">
      <c r="A84" s="150"/>
      <c r="B84" s="151"/>
      <c r="C84" s="151"/>
      <c r="D84" s="151"/>
      <c r="E84" s="151"/>
      <c r="F84" s="119"/>
      <c r="G84" s="119"/>
      <c r="H84" s="119"/>
      <c r="I84" s="119"/>
      <c r="J84" s="144"/>
      <c r="K84" s="119"/>
      <c r="L84" s="119"/>
      <c r="M84" s="119"/>
      <c r="N84" s="119"/>
      <c r="O84" s="119"/>
      <c r="P84" s="119"/>
      <c r="Q84" s="119"/>
      <c r="R84" s="120"/>
    </row>
    <row r="85" spans="1:18" x14ac:dyDescent="0.35">
      <c r="A85" s="141" t="s">
        <v>107</v>
      </c>
      <c r="B85" s="119"/>
      <c r="C85" s="119"/>
      <c r="D85" s="119"/>
      <c r="E85" s="119"/>
      <c r="F85" s="119"/>
      <c r="G85" s="119"/>
      <c r="H85" s="119"/>
      <c r="I85" s="119"/>
      <c r="J85" s="119"/>
      <c r="K85" s="119"/>
      <c r="L85" s="119"/>
      <c r="M85" s="119"/>
      <c r="N85" s="119"/>
      <c r="O85" s="119"/>
      <c r="P85" s="119"/>
      <c r="Q85" s="119"/>
      <c r="R85" s="120"/>
    </row>
    <row r="86" spans="1:18" x14ac:dyDescent="0.35">
      <c r="A86" s="134" t="s">
        <v>106</v>
      </c>
      <c r="B86" s="119"/>
      <c r="C86" s="119"/>
      <c r="D86" s="119"/>
      <c r="E86" s="119"/>
      <c r="F86" s="119"/>
      <c r="G86" s="59"/>
      <c r="H86" s="119" t="s">
        <v>43</v>
      </c>
      <c r="I86" s="119"/>
      <c r="J86" s="61">
        <f>G86</f>
        <v>0</v>
      </c>
      <c r="K86" s="119"/>
      <c r="L86" s="119"/>
      <c r="M86" s="119"/>
      <c r="N86" s="119"/>
      <c r="O86" s="119"/>
      <c r="P86" s="119"/>
      <c r="Q86" s="119"/>
      <c r="R86" s="120"/>
    </row>
    <row r="87" spans="1:18" x14ac:dyDescent="0.35">
      <c r="A87" s="134"/>
      <c r="B87" s="119"/>
      <c r="C87" s="119"/>
      <c r="D87" s="119"/>
      <c r="E87" s="119"/>
      <c r="F87" s="119"/>
      <c r="G87" s="119"/>
      <c r="H87" s="119"/>
      <c r="I87" s="119"/>
      <c r="J87" s="60">
        <f>SUM(J82:J86)</f>
        <v>0</v>
      </c>
      <c r="K87" s="119" t="s">
        <v>127</v>
      </c>
      <c r="L87" s="119"/>
      <c r="M87" s="119"/>
      <c r="N87" s="119"/>
      <c r="O87" s="119"/>
      <c r="P87" s="119"/>
      <c r="Q87" s="119"/>
      <c r="R87" s="120"/>
    </row>
    <row r="88" spans="1:18" x14ac:dyDescent="0.35">
      <c r="A88" s="134"/>
      <c r="B88" s="119"/>
      <c r="C88" s="119"/>
      <c r="D88" s="119"/>
      <c r="E88" s="119"/>
      <c r="F88" s="119"/>
      <c r="G88" s="119"/>
      <c r="H88" s="119"/>
      <c r="I88" s="119"/>
      <c r="J88" s="119"/>
      <c r="K88" s="119"/>
      <c r="L88" s="119"/>
      <c r="M88" s="119"/>
      <c r="N88" s="119"/>
      <c r="O88" s="119"/>
      <c r="P88" s="119"/>
      <c r="Q88" s="119"/>
      <c r="R88" s="120"/>
    </row>
    <row r="89" spans="1:18" x14ac:dyDescent="0.35">
      <c r="A89" s="141" t="s">
        <v>54</v>
      </c>
      <c r="B89" s="119"/>
      <c r="C89" s="119"/>
      <c r="D89" s="119"/>
      <c r="E89" s="119"/>
      <c r="F89" s="119"/>
      <c r="G89" s="62">
        <f>Genehmigung!K17</f>
        <v>0</v>
      </c>
      <c r="H89" s="119" t="s">
        <v>46</v>
      </c>
      <c r="I89" s="119"/>
      <c r="J89" s="61">
        <f>(J26+J57+J67+J77+J87)*G89/100</f>
        <v>0</v>
      </c>
      <c r="K89" s="119"/>
      <c r="L89" s="119"/>
      <c r="M89" s="119"/>
      <c r="N89" s="119"/>
      <c r="O89" s="119"/>
      <c r="P89" s="119"/>
      <c r="Q89" s="119"/>
      <c r="R89" s="120"/>
    </row>
    <row r="90" spans="1:18" ht="10" customHeight="1" x14ac:dyDescent="0.35">
      <c r="A90" s="134"/>
      <c r="B90" s="119"/>
      <c r="C90" s="119"/>
      <c r="D90" s="119"/>
      <c r="E90" s="119"/>
      <c r="F90" s="119"/>
      <c r="G90" s="119"/>
      <c r="H90" s="119"/>
      <c r="I90" s="119"/>
      <c r="J90" s="119"/>
      <c r="K90" s="119"/>
      <c r="L90" s="119"/>
      <c r="M90" s="119"/>
      <c r="N90" s="119"/>
      <c r="O90" s="119"/>
      <c r="P90" s="119"/>
      <c r="Q90" s="119"/>
      <c r="R90" s="120"/>
    </row>
    <row r="91" spans="1:18" x14ac:dyDescent="0.35">
      <c r="A91" s="208" t="s">
        <v>132</v>
      </c>
      <c r="B91" s="209"/>
      <c r="C91" s="209"/>
      <c r="D91" s="209"/>
      <c r="E91" s="209"/>
      <c r="F91" s="209"/>
      <c r="G91" s="209"/>
      <c r="H91" s="209"/>
      <c r="I91" s="149" t="s">
        <v>55</v>
      </c>
      <c r="J91" s="63">
        <f>IF(J89=0,SUM(J26+J57+J64+J65+J66+J71+J76+J86+J82),J89)</f>
        <v>0</v>
      </c>
      <c r="K91" s="119"/>
      <c r="L91" s="119"/>
      <c r="M91" s="119"/>
      <c r="N91" s="119"/>
      <c r="O91" s="119"/>
      <c r="P91" s="119"/>
      <c r="Q91" s="119"/>
      <c r="R91" s="120"/>
    </row>
    <row r="92" spans="1:18" x14ac:dyDescent="0.35">
      <c r="A92" s="210"/>
      <c r="B92" s="209"/>
      <c r="C92" s="209"/>
      <c r="D92" s="209"/>
      <c r="E92" s="209"/>
      <c r="F92" s="209"/>
      <c r="G92" s="209"/>
      <c r="H92" s="209"/>
      <c r="I92" s="119"/>
      <c r="J92" s="119"/>
      <c r="K92" s="119"/>
      <c r="L92" s="119"/>
      <c r="M92" s="119"/>
      <c r="N92" s="119"/>
      <c r="O92" s="119"/>
      <c r="P92" s="119"/>
      <c r="Q92" s="119"/>
      <c r="R92" s="120"/>
    </row>
    <row r="93" spans="1:18" ht="15" customHeight="1" x14ac:dyDescent="0.35">
      <c r="A93" s="210"/>
      <c r="B93" s="209"/>
      <c r="C93" s="209"/>
      <c r="D93" s="209"/>
      <c r="E93" s="209"/>
      <c r="F93" s="209"/>
      <c r="G93" s="209"/>
      <c r="H93" s="209"/>
      <c r="I93" s="119"/>
      <c r="J93" s="119"/>
      <c r="K93" s="119"/>
      <c r="L93" s="119"/>
      <c r="M93" s="119"/>
      <c r="N93" s="119"/>
      <c r="O93" s="119"/>
      <c r="P93" s="119"/>
      <c r="Q93" s="119"/>
      <c r="R93" s="120"/>
    </row>
    <row r="94" spans="1:18" ht="15" customHeight="1" x14ac:dyDescent="0.35">
      <c r="A94" s="211"/>
      <c r="B94" s="212"/>
      <c r="C94" s="212"/>
      <c r="D94" s="212"/>
      <c r="E94" s="212"/>
      <c r="F94" s="212"/>
      <c r="G94" s="212"/>
      <c r="H94" s="212"/>
      <c r="I94" s="119"/>
      <c r="J94" s="119"/>
      <c r="K94" s="119"/>
      <c r="L94" s="119"/>
      <c r="M94" s="119"/>
      <c r="N94" s="119"/>
      <c r="O94" s="119"/>
      <c r="P94" s="119"/>
      <c r="Q94" s="119"/>
      <c r="R94" s="120"/>
    </row>
    <row r="95" spans="1:18" ht="5.15" customHeight="1" x14ac:dyDescent="0.35">
      <c r="A95" s="148"/>
      <c r="B95" s="121"/>
      <c r="C95" s="121"/>
      <c r="D95" s="121"/>
      <c r="E95" s="121"/>
      <c r="F95" s="121"/>
      <c r="G95" s="121"/>
      <c r="H95" s="121"/>
      <c r="I95" s="121"/>
      <c r="J95" s="121"/>
      <c r="K95" s="121"/>
      <c r="L95" s="121"/>
      <c r="M95" s="121"/>
      <c r="N95" s="121"/>
      <c r="O95" s="121"/>
      <c r="P95" s="121"/>
      <c r="Q95" s="121"/>
      <c r="R95" s="122"/>
    </row>
    <row r="96" spans="1:18" ht="15.75" customHeight="1" x14ac:dyDescent="0.35">
      <c r="A96" s="208" t="s">
        <v>133</v>
      </c>
      <c r="B96" s="212"/>
      <c r="C96" s="212"/>
      <c r="D96" s="212"/>
      <c r="E96" s="212"/>
      <c r="F96" s="212"/>
      <c r="G96" s="212"/>
      <c r="H96" s="212"/>
      <c r="I96" s="124"/>
      <c r="J96" s="123"/>
      <c r="K96" s="123"/>
      <c r="L96" s="123"/>
      <c r="M96" s="124"/>
      <c r="N96" s="124"/>
      <c r="O96" s="124"/>
      <c r="P96" s="125"/>
      <c r="Q96" s="125"/>
      <c r="R96" s="126"/>
    </row>
    <row r="97" spans="1:18" ht="15.75" customHeight="1" x14ac:dyDescent="0.35">
      <c r="A97" s="211"/>
      <c r="B97" s="212"/>
      <c r="C97" s="212"/>
      <c r="D97" s="212"/>
      <c r="E97" s="212"/>
      <c r="F97" s="212"/>
      <c r="G97" s="212"/>
      <c r="H97" s="212"/>
      <c r="I97" s="124"/>
      <c r="J97" s="124"/>
      <c r="K97" s="124"/>
      <c r="L97" s="124"/>
      <c r="M97" s="124"/>
      <c r="N97" s="124"/>
      <c r="O97" s="124"/>
      <c r="P97" s="125"/>
      <c r="Q97" s="125"/>
      <c r="R97" s="126"/>
    </row>
    <row r="98" spans="1:18" ht="15" customHeight="1" x14ac:dyDescent="0.35">
      <c r="A98" s="211"/>
      <c r="B98" s="212"/>
      <c r="C98" s="212"/>
      <c r="D98" s="212"/>
      <c r="E98" s="212"/>
      <c r="F98" s="212"/>
      <c r="G98" s="212"/>
      <c r="H98" s="212"/>
      <c r="I98" s="123"/>
      <c r="J98" s="123"/>
      <c r="K98" s="123"/>
      <c r="L98" s="123"/>
      <c r="M98" s="123"/>
      <c r="N98" s="124"/>
      <c r="O98" s="127"/>
      <c r="P98" s="125"/>
      <c r="Q98" s="125"/>
      <c r="R98" s="128"/>
    </row>
    <row r="99" spans="1:18" ht="5.15" customHeight="1" x14ac:dyDescent="0.35">
      <c r="A99" s="146"/>
      <c r="B99" s="147"/>
      <c r="C99" s="147"/>
      <c r="D99" s="147"/>
      <c r="E99" s="147"/>
      <c r="F99" s="147"/>
      <c r="G99" s="147"/>
      <c r="H99" s="147"/>
      <c r="I99" s="123"/>
      <c r="J99" s="123"/>
      <c r="K99" s="123"/>
      <c r="L99" s="123"/>
      <c r="M99" s="123"/>
      <c r="N99" s="124"/>
      <c r="O99" s="127"/>
      <c r="P99" s="125"/>
      <c r="Q99" s="125"/>
      <c r="R99" s="128"/>
    </row>
    <row r="100" spans="1:18" ht="15" customHeight="1" x14ac:dyDescent="0.35">
      <c r="A100" s="243">
        <f ca="1">TODAY()</f>
        <v>46028</v>
      </c>
      <c r="B100" s="92"/>
      <c r="C100" s="252"/>
      <c r="D100" s="253"/>
      <c r="E100" s="253"/>
      <c r="F100" s="253"/>
      <c r="G100" s="254"/>
      <c r="H100" s="92"/>
      <c r="I100" s="247" t="s">
        <v>92</v>
      </c>
      <c r="J100" s="247"/>
      <c r="K100" s="247"/>
      <c r="L100" s="247"/>
      <c r="M100" s="247"/>
      <c r="N100" s="247"/>
      <c r="O100" s="247"/>
      <c r="P100" s="247"/>
      <c r="Q100" s="247"/>
      <c r="R100" s="248"/>
    </row>
    <row r="101" spans="1:18" x14ac:dyDescent="0.35">
      <c r="A101" s="251"/>
      <c r="B101" s="92"/>
      <c r="C101" s="255"/>
      <c r="D101" s="256"/>
      <c r="E101" s="256"/>
      <c r="F101" s="256"/>
      <c r="G101" s="257"/>
      <c r="H101" s="92"/>
      <c r="I101" s="249" t="s">
        <v>86</v>
      </c>
      <c r="J101" s="249"/>
      <c r="K101" s="249"/>
      <c r="L101" s="249"/>
      <c r="M101" s="249"/>
      <c r="N101" s="249"/>
      <c r="O101" s="249"/>
      <c r="P101" s="249"/>
      <c r="Q101" s="249"/>
      <c r="R101" s="250"/>
    </row>
    <row r="102" spans="1:18" x14ac:dyDescent="0.35">
      <c r="A102" s="95" t="s">
        <v>44</v>
      </c>
      <c r="B102" s="92"/>
      <c r="C102" s="92" t="s">
        <v>56</v>
      </c>
      <c r="D102" s="92"/>
      <c r="E102" s="92"/>
      <c r="F102" s="92"/>
      <c r="G102" s="92"/>
      <c r="H102" s="92"/>
      <c r="I102" s="247" t="s">
        <v>93</v>
      </c>
      <c r="J102" s="247"/>
      <c r="K102" s="247"/>
      <c r="L102" s="247"/>
      <c r="M102" s="247"/>
      <c r="N102" s="247"/>
      <c r="O102" s="247"/>
      <c r="P102" s="247"/>
      <c r="Q102" s="247"/>
      <c r="R102" s="248"/>
    </row>
    <row r="103" spans="1:18" ht="15.75" customHeight="1" x14ac:dyDescent="0.35">
      <c r="A103" s="92"/>
      <c r="B103" s="92"/>
      <c r="C103" s="145" t="s">
        <v>82</v>
      </c>
      <c r="D103" s="92"/>
      <c r="E103" s="92"/>
      <c r="F103" s="92"/>
      <c r="G103" s="92"/>
      <c r="H103" s="92"/>
      <c r="I103" s="245" t="s">
        <v>119</v>
      </c>
      <c r="J103" s="245"/>
      <c r="K103" s="245"/>
      <c r="L103" s="245"/>
      <c r="M103" s="245"/>
      <c r="N103" s="245"/>
      <c r="O103" s="245"/>
      <c r="P103" s="245"/>
      <c r="Q103" s="245"/>
      <c r="R103" s="246"/>
    </row>
    <row r="104" spans="1:18" ht="15" customHeight="1" x14ac:dyDescent="0.35">
      <c r="A104" s="95"/>
      <c r="B104" s="92"/>
      <c r="C104" s="92"/>
      <c r="D104" s="92"/>
      <c r="E104" s="92"/>
      <c r="F104" s="92"/>
      <c r="G104" s="92"/>
      <c r="H104" s="92"/>
      <c r="I104" s="245"/>
      <c r="J104" s="245"/>
      <c r="K104" s="245"/>
      <c r="L104" s="245"/>
      <c r="M104" s="245"/>
      <c r="N104" s="245"/>
      <c r="O104" s="245"/>
      <c r="P104" s="245"/>
      <c r="Q104" s="245"/>
      <c r="R104" s="246"/>
    </row>
    <row r="105" spans="1:18" ht="15" customHeight="1" x14ac:dyDescent="0.35">
      <c r="A105" s="243"/>
      <c r="B105" s="92"/>
      <c r="C105" s="187"/>
      <c r="D105" s="238"/>
      <c r="E105" s="238"/>
      <c r="F105" s="238"/>
      <c r="G105" s="239"/>
      <c r="H105" s="92"/>
      <c r="I105" s="187"/>
      <c r="J105" s="238"/>
      <c r="K105" s="238"/>
      <c r="L105" s="239"/>
      <c r="M105" s="92"/>
      <c r="N105" s="92"/>
      <c r="O105" s="92"/>
      <c r="P105" s="92"/>
      <c r="Q105" s="92"/>
      <c r="R105" s="90"/>
    </row>
    <row r="106" spans="1:18" ht="15" customHeight="1" x14ac:dyDescent="0.35">
      <c r="A106" s="244"/>
      <c r="B106" s="92"/>
      <c r="C106" s="240"/>
      <c r="D106" s="241"/>
      <c r="E106" s="241"/>
      <c r="F106" s="241"/>
      <c r="G106" s="242"/>
      <c r="H106" s="92"/>
      <c r="I106" s="240"/>
      <c r="J106" s="241"/>
      <c r="K106" s="241"/>
      <c r="L106" s="242"/>
      <c r="M106" s="92"/>
      <c r="N106" s="92"/>
      <c r="O106" s="92"/>
      <c r="P106" s="92"/>
      <c r="Q106" s="92"/>
      <c r="R106" s="90"/>
    </row>
    <row r="107" spans="1:18" x14ac:dyDescent="0.35">
      <c r="A107" s="95" t="s">
        <v>44</v>
      </c>
      <c r="B107" s="92"/>
      <c r="C107" s="92" t="s">
        <v>84</v>
      </c>
      <c r="D107" s="92"/>
      <c r="E107" s="92"/>
      <c r="F107" s="92"/>
      <c r="G107" s="92"/>
      <c r="H107" s="92"/>
      <c r="I107" s="92" t="s">
        <v>85</v>
      </c>
      <c r="J107" s="92"/>
      <c r="K107" s="92"/>
      <c r="L107" s="92"/>
      <c r="M107" s="92"/>
      <c r="N107" s="92"/>
      <c r="O107" s="92"/>
      <c r="P107" s="92"/>
      <c r="Q107" s="92"/>
      <c r="R107" s="90"/>
    </row>
    <row r="108" spans="1:18" x14ac:dyDescent="0.35">
      <c r="A108" s="95"/>
      <c r="B108" s="92"/>
      <c r="C108" s="145" t="s">
        <v>82</v>
      </c>
      <c r="D108" s="92"/>
      <c r="E108" s="92"/>
      <c r="F108" s="92"/>
      <c r="G108" s="92"/>
      <c r="H108" s="92"/>
      <c r="I108" s="136" t="s">
        <v>139</v>
      </c>
      <c r="J108" s="92"/>
      <c r="K108" s="92"/>
      <c r="L108" s="92"/>
      <c r="M108" s="92"/>
      <c r="N108" s="92"/>
      <c r="O108" s="92"/>
      <c r="P108" s="92"/>
      <c r="Q108" s="92"/>
      <c r="R108" s="90"/>
    </row>
    <row r="109" spans="1:18" ht="10" customHeight="1" x14ac:dyDescent="0.35">
      <c r="A109" s="96"/>
      <c r="B109" s="94"/>
      <c r="C109" s="94"/>
      <c r="D109" s="94"/>
      <c r="E109" s="94"/>
      <c r="F109" s="94"/>
      <c r="G109" s="94"/>
      <c r="H109" s="94"/>
      <c r="I109" s="94"/>
      <c r="J109" s="94"/>
      <c r="K109" s="94"/>
      <c r="L109" s="94"/>
      <c r="M109" s="94"/>
      <c r="N109" s="94"/>
      <c r="O109" s="94"/>
      <c r="P109" s="94"/>
      <c r="Q109" s="94"/>
      <c r="R109" s="91"/>
    </row>
  </sheetData>
  <sheetProtection algorithmName="SHA-512" hashValue="ZxMocVpUXALMwf7lDaXF3En9oVvY9sLk1dhAhfnuNRXRc53HWC/bpqeSL/f5jSuJuNy/ZKFQLl0Hdk4xFEVoXw==" saltValue="i9b5zenkGdRX6KfPDpJ0LQ==" spinCount="100000" sheet="1" selectLockedCells="1"/>
  <mergeCells count="40">
    <mergeCell ref="A96:H98"/>
    <mergeCell ref="I105:L106"/>
    <mergeCell ref="A105:A106"/>
    <mergeCell ref="I103:R104"/>
    <mergeCell ref="I102:R102"/>
    <mergeCell ref="I101:R101"/>
    <mergeCell ref="I100:R100"/>
    <mergeCell ref="A100:A101"/>
    <mergeCell ref="C100:G101"/>
    <mergeCell ref="C105:G106"/>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IF(D12=$P$5,"",C12&lt;=1)</formula1>
    </dataValidation>
    <dataValidation type="date" allowBlank="1" showInputMessage="1" showErrorMessage="1" sqref="A5:B5" xr:uid="{00000000-0002-0000-0100-000002000000}">
      <formula1>46023</formula1>
      <formula2>46387</formula2>
    </dataValidation>
    <dataValidation type="list" allowBlank="1" showInputMessage="1" showErrorMessage="1" sqref="E12:G25" xr:uid="{00000000-0002-0000-0100-000003000000}">
      <formula1>$N$38:$N$39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Zipfel Dominik</cp:lastModifiedBy>
  <cp:lastPrinted>2023-01-02T16:24:50Z</cp:lastPrinted>
  <dcterms:created xsi:type="dcterms:W3CDTF">2018-10-30T06:53:25Z</dcterms:created>
  <dcterms:modified xsi:type="dcterms:W3CDTF">2026-01-06T07:46:16Z</dcterms:modified>
</cp:coreProperties>
</file>