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ate1904="1" showInkAnnotation="0"/>
  <mc:AlternateContent xmlns:mc="http://schemas.openxmlformats.org/markup-compatibility/2006">
    <mc:Choice Requires="x15">
      <x15ac:absPath xmlns:x15ac="http://schemas.microsoft.com/office/spreadsheetml/2010/11/ac" url="N:\LTG\Zipfel\KiTa\Arbeitszeit, Verfügungszeit\"/>
    </mc:Choice>
  </mc:AlternateContent>
  <xr:revisionPtr revIDLastSave="0" documentId="8_{70EC130D-E4EA-45E1-B744-51C77B4445F7}" xr6:coauthVersionLast="47" xr6:coauthVersionMax="47" xr10:uidLastSave="{00000000-0000-0000-0000-000000000000}"/>
  <workbookProtection workbookAlgorithmName="SHA-512" workbookHashValue="+uzJRfcEvRcTOI12KYjRdGJGoq6FP7o6esqVBglkRI3zgYn7yUBM3hJu/+QH7BvwkMxnVbxMK91egBJQLgno+w==" workbookSaltValue="rp06m3kHeH8cNjJdCWFvDg==" workbookSpinCount="100000" lockStructure="1"/>
  <bookViews>
    <workbookView xWindow="-120" yWindow="-120" windowWidth="29040" windowHeight="15840" tabRatio="927" xr2:uid="{00000000-000D-0000-FFFF-FFFF00000000}"/>
  </bookViews>
  <sheets>
    <sheet name="STAMMDATENBLATT" sheetId="1" r:id="rId1"/>
    <sheet name="Dienstplan" sheetId="48" r:id="rId2"/>
    <sheet name="Januar" sheetId="2" r:id="rId3"/>
    <sheet name="Februar" sheetId="30" r:id="rId4"/>
    <sheet name="März" sheetId="31" r:id="rId5"/>
    <sheet name="April" sheetId="32" r:id="rId6"/>
    <sheet name="Mai" sheetId="33" r:id="rId7"/>
    <sheet name="Juni" sheetId="34" r:id="rId8"/>
    <sheet name="Juli" sheetId="35" r:id="rId9"/>
    <sheet name="August" sheetId="36" r:id="rId10"/>
    <sheet name="September" sheetId="37" r:id="rId11"/>
    <sheet name="Oktober" sheetId="38" r:id="rId12"/>
    <sheet name="November" sheetId="39" r:id="rId13"/>
    <sheet name="Dezember" sheetId="40" r:id="rId14"/>
    <sheet name="Urlaubsantrag" sheetId="46" r:id="rId15"/>
    <sheet name="Krankmeldung ohne AU" sheetId="47" r:id="rId16"/>
    <sheet name="Feiertage" sheetId="14" r:id="rId17"/>
    <sheet name="Regularien" sheetId="42" r:id="rId18"/>
    <sheet name="§34 AVO, §125 SGB IX, Reg. Tage" sheetId="44" r:id="rId19"/>
    <sheet name="Dropdwon" sheetId="15" r:id="rId20"/>
  </sheets>
  <externalReferences>
    <externalReference r:id="rId21"/>
    <externalReference r:id="rId22"/>
    <externalReference r:id="rId23"/>
  </externalReferences>
  <definedNames>
    <definedName name="akt_Jahr" localSheetId="18">#REF!</definedName>
    <definedName name="akt_Jahr" localSheetId="5">#REF!</definedName>
    <definedName name="akt_Jahr" localSheetId="9">#REF!</definedName>
    <definedName name="akt_Jahr" localSheetId="13">#REF!</definedName>
    <definedName name="akt_Jahr" localSheetId="1">#REF!</definedName>
    <definedName name="akt_Jahr" localSheetId="3">#REF!</definedName>
    <definedName name="akt_Jahr" localSheetId="8">#REF!</definedName>
    <definedName name="akt_Jahr" localSheetId="7">#REF!</definedName>
    <definedName name="akt_Jahr" localSheetId="6">#REF!</definedName>
    <definedName name="akt_Jahr" localSheetId="4">#REF!</definedName>
    <definedName name="akt_Jahr" localSheetId="12">#REF!</definedName>
    <definedName name="akt_Jahr" localSheetId="11">#REF!</definedName>
    <definedName name="akt_Jahr" localSheetId="10">#REF!</definedName>
    <definedName name="akt_Jahr" localSheetId="14">#REF!</definedName>
    <definedName name="akt_Jahr">#REF!</definedName>
    <definedName name="Arbeitstage">STAMMDATENBLATT!$I$28:$I$32,STAMMDATENBLATT!$I$38:$I$42</definedName>
    <definedName name="_xlnm.Print_Area" localSheetId="5">April!$A$1:$Z$44</definedName>
    <definedName name="_xlnm.Print_Area" localSheetId="9">August!$A$1:$W$44</definedName>
    <definedName name="_xlnm.Print_Area" localSheetId="13">Dezember!$A$1:$W$44</definedName>
    <definedName name="_xlnm.Print_Area" localSheetId="3">Februar!$A$1:$W$42</definedName>
    <definedName name="_xlnm.Print_Area" localSheetId="2">Januar!$A$1:$W$44</definedName>
    <definedName name="_xlnm.Print_Area" localSheetId="8">Juli!$A$1:$W$44</definedName>
    <definedName name="_xlnm.Print_Area" localSheetId="7">Juni!$A$1:$W$44</definedName>
    <definedName name="_xlnm.Print_Area" localSheetId="15">'Krankmeldung ohne AU'!$A$1:$H$48</definedName>
    <definedName name="_xlnm.Print_Area" localSheetId="6">Mai!$A$1:$W$44</definedName>
    <definedName name="_xlnm.Print_Area" localSheetId="4">März!$A$1:$Z$44</definedName>
    <definedName name="_xlnm.Print_Area" localSheetId="12">November!$A$1:$W$44</definedName>
    <definedName name="_xlnm.Print_Area" localSheetId="11">Oktober!$A$1:$W$44</definedName>
    <definedName name="_xlnm.Print_Area" localSheetId="10">September!$A$1:$W$44</definedName>
    <definedName name="_xlnm.Print_Area" localSheetId="0">STAMMDATENBLATT!$A$21:$E$53</definedName>
    <definedName name="_xlnm.Print_Area" localSheetId="14">Urlaubsantrag!$A$1:$H$53</definedName>
    <definedName name="Feiertage" localSheetId="18">'[1]hinterlegte Feiertage'!$B$2:$B$34</definedName>
    <definedName name="Feiertage" localSheetId="1">[2]Feiertage!$B$2:$B$34</definedName>
    <definedName name="Feiertage">Feiertage!$B$2:$B$19</definedName>
    <definedName name="Gründonnerstag">Feiertage!$B$21</definedName>
    <definedName name="März" localSheetId="5">#REF!</definedName>
    <definedName name="März" localSheetId="9">#REF!</definedName>
    <definedName name="März" localSheetId="13">#REF!</definedName>
    <definedName name="März" localSheetId="3">#REF!</definedName>
    <definedName name="März" localSheetId="8">#REF!</definedName>
    <definedName name="März" localSheetId="7">#REF!</definedName>
    <definedName name="März" localSheetId="6">#REF!</definedName>
    <definedName name="März" localSheetId="4">#REF!</definedName>
    <definedName name="März" localSheetId="12">#REF!</definedName>
    <definedName name="März" localSheetId="11">#REF!</definedName>
    <definedName name="März" localSheetId="10">#REF!</definedName>
    <definedName name="März">#REF!</definedName>
    <definedName name="Pause" localSheetId="18">#REF!</definedName>
    <definedName name="Pause" localSheetId="5">#REF!</definedName>
    <definedName name="Pause" localSheetId="9">#REF!</definedName>
    <definedName name="Pause" localSheetId="13">#REF!</definedName>
    <definedName name="Pause" localSheetId="1">#REF!</definedName>
    <definedName name="Pause" localSheetId="3">#REF!</definedName>
    <definedName name="Pause" localSheetId="8">#REF!</definedName>
    <definedName name="Pause" localSheetId="7">#REF!</definedName>
    <definedName name="Pause" localSheetId="6">#REF!</definedName>
    <definedName name="Pause" localSheetId="4">#REF!</definedName>
    <definedName name="Pause" localSheetId="12">#REF!</definedName>
    <definedName name="Pause" localSheetId="11">#REF!</definedName>
    <definedName name="Pause" localSheetId="10">#REF!</definedName>
    <definedName name="Pause" localSheetId="14">#REF!</definedName>
    <definedName name="Pause">#REF!</definedName>
    <definedName name="Pensum" localSheetId="18">#REF!</definedName>
    <definedName name="Pensum" localSheetId="5">#REF!</definedName>
    <definedName name="Pensum" localSheetId="9">#REF!</definedName>
    <definedName name="Pensum" localSheetId="13">#REF!</definedName>
    <definedName name="Pensum" localSheetId="1">#REF!</definedName>
    <definedName name="Pensum" localSheetId="3">#REF!</definedName>
    <definedName name="Pensum" localSheetId="8">#REF!</definedName>
    <definedName name="Pensum" localSheetId="7">#REF!</definedName>
    <definedName name="Pensum" localSheetId="6">#REF!</definedName>
    <definedName name="Pensum" localSheetId="4">#REF!</definedName>
    <definedName name="Pensum" localSheetId="12">#REF!</definedName>
    <definedName name="Pensum" localSheetId="11">#REF!</definedName>
    <definedName name="Pensum" localSheetId="10">#REF!</definedName>
    <definedName name="Pensum" localSheetId="14">#REF!</definedName>
    <definedName name="Pensum">#REF!</definedName>
    <definedName name="Tag" localSheetId="18">#REF!</definedName>
    <definedName name="Tag" localSheetId="5">#REF!</definedName>
    <definedName name="Tag" localSheetId="9">#REF!</definedName>
    <definedName name="Tag" localSheetId="13">#REF!</definedName>
    <definedName name="Tag" localSheetId="1">#REF!</definedName>
    <definedName name="Tag" localSheetId="3">#REF!</definedName>
    <definedName name="Tag" localSheetId="8">#REF!</definedName>
    <definedName name="Tag" localSheetId="7">#REF!</definedName>
    <definedName name="Tag" localSheetId="6">#REF!</definedName>
    <definedName name="Tag" localSheetId="4">#REF!</definedName>
    <definedName name="Tag" localSheetId="12">#REF!</definedName>
    <definedName name="Tag" localSheetId="11">#REF!</definedName>
    <definedName name="Tag" localSheetId="10">#REF!</definedName>
    <definedName name="Tag" localSheetId="14">#REF!</definedName>
    <definedName name="Tag">#REF!</definedName>
    <definedName name="TagesPensum" localSheetId="14">Urlaubsantrag!$N$22</definedName>
    <definedName name="WAZ" localSheetId="14">'[3]hinterlegte Feiertage'!#REF!</definedName>
    <definedName name="WAZ">'[1]hinterlegte 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2" i="48" l="1"/>
  <c r="M32" i="48"/>
  <c r="J20" i="48"/>
  <c r="M20" i="48"/>
  <c r="L15" i="1"/>
  <c r="K15" i="1"/>
  <c r="J15" i="1"/>
  <c r="I15" i="1"/>
  <c r="H15" i="1"/>
  <c r="G15" i="1"/>
  <c r="L14" i="1"/>
  <c r="K14" i="1"/>
  <c r="J14" i="1"/>
  <c r="I14" i="1"/>
  <c r="H14" i="1"/>
  <c r="G14" i="1"/>
  <c r="L13" i="1"/>
  <c r="K13" i="1"/>
  <c r="J13" i="1"/>
  <c r="I13" i="1"/>
  <c r="H13" i="1"/>
  <c r="G13" i="1"/>
  <c r="L12" i="1"/>
  <c r="K12" i="1"/>
  <c r="J12" i="1"/>
  <c r="I12" i="1"/>
  <c r="H12" i="1"/>
  <c r="G12" i="1"/>
  <c r="L11" i="1"/>
  <c r="K11" i="1"/>
  <c r="J11" i="1"/>
  <c r="I11" i="1"/>
  <c r="H11" i="1"/>
  <c r="G11" i="1"/>
  <c r="L10" i="1"/>
  <c r="K10" i="1"/>
  <c r="J10" i="1"/>
  <c r="I10" i="1"/>
  <c r="H10" i="1"/>
  <c r="G10" i="1"/>
  <c r="L9" i="1"/>
  <c r="K9" i="1"/>
  <c r="J9" i="1"/>
  <c r="I9" i="1"/>
  <c r="H9" i="1"/>
  <c r="G9" i="1"/>
  <c r="L8" i="1"/>
  <c r="K8" i="1"/>
  <c r="J8" i="1"/>
  <c r="I8" i="1"/>
  <c r="H8" i="1"/>
  <c r="G8" i="1"/>
  <c r="L7" i="1"/>
  <c r="K7" i="1"/>
  <c r="J7" i="1"/>
  <c r="I7" i="1"/>
  <c r="H7" i="1"/>
  <c r="G7" i="1"/>
  <c r="L6" i="1"/>
  <c r="K6" i="1"/>
  <c r="J6" i="1"/>
  <c r="I6" i="1"/>
  <c r="H6" i="1"/>
  <c r="G6" i="1"/>
  <c r="L5" i="1"/>
  <c r="K5" i="1"/>
  <c r="J5" i="1"/>
  <c r="I5" i="1"/>
  <c r="H5" i="1"/>
  <c r="G5" i="1"/>
  <c r="L4" i="1"/>
  <c r="K4" i="1"/>
  <c r="J4" i="1"/>
  <c r="I4" i="1"/>
  <c r="G4" i="1"/>
  <c r="H4" i="1"/>
  <c r="A26" i="1" l="1"/>
  <c r="B34" i="1" l="1"/>
  <c r="B4" i="46"/>
  <c r="W44" i="40" l="1"/>
  <c r="W44" i="39"/>
  <c r="W44" i="38"/>
  <c r="W44" i="37"/>
  <c r="W44" i="36"/>
  <c r="W44" i="35"/>
  <c r="W44" i="34"/>
  <c r="W44" i="33"/>
  <c r="Z44" i="32"/>
  <c r="W42" i="30"/>
  <c r="H6" i="46" l="1"/>
  <c r="Z44" i="31" l="1"/>
  <c r="W44" i="2"/>
  <c r="L1" i="40"/>
  <c r="K1" i="40"/>
  <c r="L1" i="39"/>
  <c r="K1" i="39"/>
  <c r="L1" i="38"/>
  <c r="K1" i="38"/>
  <c r="L1" i="37"/>
  <c r="K1" i="37"/>
  <c r="L1" i="36"/>
  <c r="K1" i="36"/>
  <c r="L1" i="35"/>
  <c r="K1" i="35"/>
  <c r="L1" i="34"/>
  <c r="K1" i="34"/>
  <c r="L1" i="33"/>
  <c r="K1" i="33"/>
  <c r="L1" i="32"/>
  <c r="K1" i="32"/>
  <c r="L1" i="31"/>
  <c r="K1" i="31"/>
  <c r="L1" i="30"/>
  <c r="K1" i="30"/>
  <c r="L1" i="2"/>
  <c r="K1" i="2"/>
  <c r="D32" i="1" l="1"/>
  <c r="B32" i="1"/>
  <c r="F15" i="46"/>
  <c r="M29" i="48" l="1"/>
  <c r="M23" i="48"/>
  <c r="M11" i="48"/>
  <c r="G36" i="48"/>
  <c r="G35" i="48"/>
  <c r="G30" i="48"/>
  <c r="G29" i="48"/>
  <c r="G24" i="48"/>
  <c r="G23" i="48"/>
  <c r="G18" i="48"/>
  <c r="G17" i="48"/>
  <c r="G12" i="48"/>
  <c r="G11" i="48"/>
  <c r="D36" i="48"/>
  <c r="D35" i="48"/>
  <c r="D30" i="48"/>
  <c r="D29" i="48"/>
  <c r="D24" i="48"/>
  <c r="D23" i="48"/>
  <c r="D18" i="48"/>
  <c r="D17" i="48"/>
  <c r="T1" i="48"/>
  <c r="J44" i="48" s="1"/>
  <c r="J1" i="48"/>
  <c r="M38" i="48"/>
  <c r="J38" i="48"/>
  <c r="G38" i="48"/>
  <c r="D38" i="48"/>
  <c r="M37" i="48"/>
  <c r="J37" i="48"/>
  <c r="G37" i="48"/>
  <c r="D37" i="48"/>
  <c r="M36" i="48"/>
  <c r="J36" i="48"/>
  <c r="M35" i="48"/>
  <c r="J35" i="48"/>
  <c r="G32" i="48"/>
  <c r="D32" i="48"/>
  <c r="M31" i="48"/>
  <c r="J31" i="48"/>
  <c r="G31" i="48"/>
  <c r="D31" i="48"/>
  <c r="M30" i="48"/>
  <c r="J30" i="48"/>
  <c r="J29" i="48"/>
  <c r="M26" i="48"/>
  <c r="J26" i="48"/>
  <c r="G26" i="48"/>
  <c r="D26" i="48"/>
  <c r="M25" i="48"/>
  <c r="J25" i="48"/>
  <c r="G25" i="48"/>
  <c r="D25" i="48"/>
  <c r="M24" i="48"/>
  <c r="M27" i="48" s="1"/>
  <c r="J24" i="48"/>
  <c r="J23" i="48"/>
  <c r="G20" i="48"/>
  <c r="D20" i="48"/>
  <c r="M19" i="48"/>
  <c r="J19" i="48"/>
  <c r="G19" i="48"/>
  <c r="D19" i="48"/>
  <c r="M18" i="48"/>
  <c r="J18" i="48"/>
  <c r="M17" i="48"/>
  <c r="J17" i="48"/>
  <c r="M14" i="48"/>
  <c r="J14" i="48"/>
  <c r="G14" i="48"/>
  <c r="D14" i="48"/>
  <c r="M13" i="48"/>
  <c r="J13" i="48"/>
  <c r="G13" i="48"/>
  <c r="D13" i="48"/>
  <c r="M12" i="48"/>
  <c r="J12" i="48"/>
  <c r="D12" i="48"/>
  <c r="J11" i="48"/>
  <c r="D11" i="48"/>
  <c r="E1" i="48"/>
  <c r="G27" i="48" l="1"/>
  <c r="G33" i="48"/>
  <c r="J33" i="48"/>
  <c r="M39" i="48"/>
  <c r="G21" i="48"/>
  <c r="M33" i="48"/>
  <c r="G39" i="48"/>
  <c r="D21" i="48"/>
  <c r="D15" i="48"/>
  <c r="J15" i="48"/>
  <c r="J21" i="48"/>
  <c r="D33" i="48"/>
  <c r="M21" i="48"/>
  <c r="D39" i="48"/>
  <c r="J39" i="48"/>
  <c r="G15" i="48"/>
  <c r="M15" i="48"/>
  <c r="J27" i="48"/>
  <c r="D27" i="48"/>
  <c r="G41" i="48" l="1"/>
  <c r="M41" i="48"/>
  <c r="J41" i="48"/>
  <c r="D41" i="48"/>
  <c r="E11" i="46"/>
  <c r="G11" i="46" s="1"/>
  <c r="G43" i="48" l="1"/>
  <c r="M43" i="48"/>
  <c r="E32" i="1"/>
  <c r="D30" i="1" l="1"/>
  <c r="K5" i="15"/>
  <c r="Q1" i="48" l="1"/>
  <c r="B31" i="1"/>
  <c r="D43" i="48" l="1"/>
  <c r="J43" i="48"/>
  <c r="G44" i="48"/>
  <c r="K8" i="15"/>
  <c r="M44" i="48" l="1"/>
  <c r="D14" i="47"/>
  <c r="D12" i="47"/>
  <c r="N43" i="48" l="1"/>
  <c r="T12" i="48"/>
  <c r="T14" i="48"/>
  <c r="K4" i="15"/>
  <c r="U38" i="32" l="1"/>
  <c r="U39" i="32" l="1"/>
  <c r="B1" i="14"/>
  <c r="B19" i="14" l="1"/>
  <c r="A16" i="14"/>
  <c r="B16" i="14" s="1"/>
  <c r="A2" i="14" l="1"/>
  <c r="A6" i="14"/>
  <c r="A21" i="14" s="1"/>
  <c r="A17" i="14"/>
  <c r="B17" i="14" s="1"/>
  <c r="A15" i="14"/>
  <c r="B15" i="14" s="1"/>
  <c r="A18" i="14"/>
  <c r="B18" i="14" s="1"/>
  <c r="A3" i="14"/>
  <c r="B3" i="14" s="1"/>
  <c r="A8" i="14"/>
  <c r="B8" i="14" s="1"/>
  <c r="A13" i="14"/>
  <c r="B13" i="14" s="1"/>
  <c r="A14" i="14"/>
  <c r="B14" i="14" s="1"/>
  <c r="B2" i="14" l="1"/>
  <c r="B6" i="14"/>
  <c r="B21" i="14"/>
  <c r="A11" i="14"/>
  <c r="B11" i="14" s="1"/>
  <c r="A10" i="14"/>
  <c r="B10" i="14" s="1"/>
  <c r="A7" i="14"/>
  <c r="B7" i="14" s="1"/>
  <c r="A5" i="14"/>
  <c r="B5" i="14" s="1"/>
  <c r="A12" i="14"/>
  <c r="B12" i="14" s="1"/>
  <c r="A9" i="14"/>
  <c r="B9" i="14" s="1"/>
  <c r="A4" i="14"/>
  <c r="B4" i="14" s="1"/>
  <c r="C5" i="46" l="1"/>
  <c r="E12" i="46" l="1"/>
  <c r="G12" i="46" s="1"/>
  <c r="E13" i="46"/>
  <c r="G13" i="46" s="1"/>
  <c r="E14" i="46"/>
  <c r="G14" i="46" s="1"/>
  <c r="B20" i="46"/>
  <c r="E9" i="46"/>
  <c r="G9" i="46" s="1"/>
  <c r="B3" i="46"/>
  <c r="B2" i="46"/>
  <c r="E1" i="46"/>
  <c r="A52" i="46"/>
  <c r="H45" i="46"/>
  <c r="H44" i="46"/>
  <c r="D39" i="46"/>
  <c r="B39" i="46"/>
  <c r="D38" i="46"/>
  <c r="B38" i="46"/>
  <c r="D37" i="46"/>
  <c r="B37" i="46"/>
  <c r="D36" i="46"/>
  <c r="B36" i="46"/>
  <c r="D35" i="46"/>
  <c r="B35" i="46"/>
  <c r="D34" i="46"/>
  <c r="B34" i="46"/>
  <c r="D33" i="46"/>
  <c r="B33" i="46"/>
  <c r="D32" i="46"/>
  <c r="B32" i="46"/>
  <c r="D31" i="46"/>
  <c r="B31" i="46"/>
  <c r="D27" i="46"/>
  <c r="B27" i="46"/>
  <c r="D26" i="46"/>
  <c r="B26" i="46"/>
  <c r="D25" i="46"/>
  <c r="B25" i="46"/>
  <c r="D24" i="46"/>
  <c r="B24" i="46"/>
  <c r="D23" i="46"/>
  <c r="B23" i="46"/>
  <c r="D22" i="46"/>
  <c r="B22" i="46"/>
  <c r="D21" i="46"/>
  <c r="B21" i="46"/>
  <c r="D20" i="46"/>
  <c r="D19" i="46"/>
  <c r="B19" i="46"/>
  <c r="E5" i="46"/>
  <c r="K42" i="1"/>
  <c r="K41" i="1"/>
  <c r="K40" i="1"/>
  <c r="K39" i="1"/>
  <c r="K38" i="1"/>
  <c r="I46" i="1"/>
  <c r="T15" i="48" s="1"/>
  <c r="K29" i="1"/>
  <c r="K30" i="1"/>
  <c r="K31" i="1"/>
  <c r="K32" i="1"/>
  <c r="K28" i="1"/>
  <c r="I35" i="1"/>
  <c r="K10" i="15"/>
  <c r="K9" i="15"/>
  <c r="K7" i="15"/>
  <c r="K6" i="15"/>
  <c r="K3" i="15"/>
  <c r="K2" i="15"/>
  <c r="A36" i="1" s="1"/>
  <c r="A39" i="48" l="1"/>
  <c r="J42" i="1" s="1"/>
  <c r="A21" i="48"/>
  <c r="J39" i="1" s="1"/>
  <c r="A15" i="48"/>
  <c r="J38" i="1" s="1"/>
  <c r="A27" i="48"/>
  <c r="J40" i="1" s="1"/>
  <c r="A33" i="48"/>
  <c r="J41" i="1" s="1"/>
  <c r="I47" i="1"/>
  <c r="T13" i="48"/>
  <c r="A41" i="1"/>
  <c r="H23" i="46"/>
  <c r="H26" i="46"/>
  <c r="H32" i="46"/>
  <c r="H35" i="46"/>
  <c r="H38" i="46"/>
  <c r="H21" i="46"/>
  <c r="H24" i="46"/>
  <c r="H27" i="46"/>
  <c r="H33" i="46"/>
  <c r="H36" i="46"/>
  <c r="H39" i="46"/>
  <c r="H20" i="46"/>
  <c r="H22" i="46"/>
  <c r="H25" i="46"/>
  <c r="H31" i="46"/>
  <c r="H34" i="46"/>
  <c r="H37" i="46"/>
  <c r="B43" i="1"/>
  <c r="H5" i="46"/>
  <c r="C6" i="46"/>
  <c r="A9" i="46"/>
  <c r="A10" i="46"/>
  <c r="K35" i="1"/>
  <c r="H19" i="46" s="1"/>
  <c r="K45" i="1"/>
  <c r="E22" i="46" s="1"/>
  <c r="A19" i="48" l="1"/>
  <c r="J29" i="1" s="1"/>
  <c r="A31" i="48"/>
  <c r="J31" i="1" s="1"/>
  <c r="A37" i="48"/>
  <c r="J32" i="1" s="1"/>
  <c r="A13" i="48"/>
  <c r="J28" i="1" s="1"/>
  <c r="A25" i="48"/>
  <c r="J30" i="1" s="1"/>
  <c r="E10" i="46"/>
  <c r="E15" i="46"/>
  <c r="G15" i="46" s="1"/>
  <c r="E35" i="46"/>
  <c r="E33" i="46"/>
  <c r="G33" i="46" s="1"/>
  <c r="E20" i="46"/>
  <c r="E38" i="46"/>
  <c r="E26" i="46"/>
  <c r="E36" i="46"/>
  <c r="E27" i="46"/>
  <c r="E32" i="46"/>
  <c r="E34" i="46"/>
  <c r="E24" i="46"/>
  <c r="E37" i="46"/>
  <c r="E25" i="46"/>
  <c r="E21" i="46"/>
  <c r="E31" i="46"/>
  <c r="E19" i="46"/>
  <c r="E39" i="46"/>
  <c r="E23" i="46"/>
  <c r="E46" i="46"/>
  <c r="H46" i="46"/>
  <c r="J46" i="1" l="1"/>
  <c r="C41" i="1"/>
  <c r="D36" i="1" s="1"/>
  <c r="E16" i="46"/>
  <c r="E28" i="46"/>
  <c r="E40" i="46"/>
  <c r="G46" i="46"/>
  <c r="G21" i="46"/>
  <c r="G24" i="46"/>
  <c r="G36" i="46"/>
  <c r="G37" i="46"/>
  <c r="G27" i="46"/>
  <c r="G25" i="46"/>
  <c r="G35" i="46"/>
  <c r="G22" i="46"/>
  <c r="G39" i="46"/>
  <c r="G26" i="46"/>
  <c r="G38" i="46"/>
  <c r="G23" i="46"/>
  <c r="G32" i="46"/>
  <c r="G20" i="46"/>
  <c r="G34" i="46"/>
  <c r="E42" i="46" l="1"/>
  <c r="E48" i="46"/>
  <c r="G40" i="46"/>
  <c r="G31" i="46"/>
  <c r="G19" i="46"/>
  <c r="G28" i="46" l="1"/>
  <c r="D31" i="1" l="1"/>
  <c r="D35" i="1"/>
  <c r="A1" i="40" l="1"/>
  <c r="R38" i="40" l="1"/>
  <c r="R39" i="40" s="1"/>
  <c r="A2" i="40"/>
  <c r="C1" i="40"/>
  <c r="A6" i="40"/>
  <c r="A1" i="39"/>
  <c r="A6" i="39" s="1"/>
  <c r="R38" i="39"/>
  <c r="R39" i="39" s="1"/>
  <c r="A2" i="39"/>
  <c r="C1" i="39"/>
  <c r="A1" i="38"/>
  <c r="A6" i="38" s="1"/>
  <c r="R38" i="38"/>
  <c r="R39" i="38" s="1"/>
  <c r="A2" i="38"/>
  <c r="C1" i="38"/>
  <c r="A1" i="37"/>
  <c r="A6" i="37" s="1"/>
  <c r="R38" i="37"/>
  <c r="R39" i="37" s="1"/>
  <c r="A2" i="37"/>
  <c r="C1" i="37"/>
  <c r="A1" i="36"/>
  <c r="A6" i="36" s="1"/>
  <c r="R38" i="36"/>
  <c r="R39" i="36" s="1"/>
  <c r="A2" i="36"/>
  <c r="C1" i="36"/>
  <c r="A1" i="35"/>
  <c r="A6" i="35" s="1"/>
  <c r="R38" i="35"/>
  <c r="R39" i="35" s="1"/>
  <c r="A2" i="35"/>
  <c r="C1" i="35"/>
  <c r="A1" i="34"/>
  <c r="A6" i="34" s="1"/>
  <c r="R38" i="34"/>
  <c r="R39" i="34" s="1"/>
  <c r="A2" i="34"/>
  <c r="C1" i="34"/>
  <c r="A1" i="33"/>
  <c r="A6" i="33" s="1"/>
  <c r="R38" i="33"/>
  <c r="R39" i="33" s="1"/>
  <c r="A2" i="33"/>
  <c r="C1" i="33"/>
  <c r="A1" i="32"/>
  <c r="A6" i="32" s="1"/>
  <c r="A2" i="32"/>
  <c r="C1" i="32"/>
  <c r="A1" i="31"/>
  <c r="A6" i="31" s="1"/>
  <c r="U38" i="31"/>
  <c r="U39" i="31" s="1"/>
  <c r="A2" i="31"/>
  <c r="C1" i="31"/>
  <c r="R36" i="30"/>
  <c r="R37" i="30" s="1"/>
  <c r="A1" i="30"/>
  <c r="A6" i="30" s="1"/>
  <c r="A2" i="30"/>
  <c r="C1" i="30"/>
  <c r="A2" i="2"/>
  <c r="A3" i="38"/>
  <c r="B6" i="33" l="1"/>
  <c r="B6" i="30"/>
  <c r="B6" i="34"/>
  <c r="B6" i="36"/>
  <c r="B6" i="38"/>
  <c r="B6" i="39"/>
  <c r="B6" i="37"/>
  <c r="B6" i="40"/>
  <c r="B6" i="35"/>
  <c r="B6" i="31"/>
  <c r="B6" i="32"/>
  <c r="A3" i="30"/>
  <c r="A3" i="39"/>
  <c r="A3" i="2"/>
  <c r="A3" i="31"/>
  <c r="A3" i="33"/>
  <c r="A3" i="35"/>
  <c r="A3" i="40"/>
  <c r="A3" i="32"/>
  <c r="A3" i="36"/>
  <c r="A3" i="34"/>
  <c r="A3" i="37"/>
  <c r="A7" i="40"/>
  <c r="A7" i="39"/>
  <c r="A7" i="38"/>
  <c r="A7" i="37"/>
  <c r="A7" i="36"/>
  <c r="A7" i="35"/>
  <c r="A7" i="34"/>
  <c r="A7" i="33"/>
  <c r="A7" i="32"/>
  <c r="A7" i="31"/>
  <c r="A7" i="30"/>
  <c r="B7" i="37" l="1"/>
  <c r="B7" i="30"/>
  <c r="B7" i="40"/>
  <c r="B7" i="38"/>
  <c r="B7" i="39"/>
  <c r="B7" i="36"/>
  <c r="B7" i="35"/>
  <c r="B7" i="33"/>
  <c r="B7" i="34"/>
  <c r="B7" i="31"/>
  <c r="B7" i="32"/>
  <c r="A8" i="40"/>
  <c r="A8" i="39"/>
  <c r="A8" i="38"/>
  <c r="A8" i="37"/>
  <c r="A8" i="36"/>
  <c r="A8" i="35"/>
  <c r="A8" i="34"/>
  <c r="A8" i="33"/>
  <c r="A8" i="32"/>
  <c r="A8" i="31"/>
  <c r="A8" i="30"/>
  <c r="B8" i="34" l="1"/>
  <c r="B8" i="40"/>
  <c r="B8" i="35"/>
  <c r="B8" i="30"/>
  <c r="B8" i="38"/>
  <c r="B8" i="36"/>
  <c r="B8" i="37"/>
  <c r="B8" i="33"/>
  <c r="B8" i="39"/>
  <c r="B8" i="31"/>
  <c r="B8" i="32"/>
  <c r="A9" i="40"/>
  <c r="A9" i="39"/>
  <c r="A9" i="38"/>
  <c r="A9" i="37"/>
  <c r="A9" i="36"/>
  <c r="A9" i="35"/>
  <c r="A9" i="34"/>
  <c r="A9" i="33"/>
  <c r="A9" i="32"/>
  <c r="A9" i="31"/>
  <c r="A9" i="30"/>
  <c r="B9" i="30" l="1"/>
  <c r="B9" i="33"/>
  <c r="B9" i="35"/>
  <c r="B9" i="37"/>
  <c r="B9" i="38"/>
  <c r="B9" i="39"/>
  <c r="B9" i="36"/>
  <c r="B9" i="34"/>
  <c r="B9" i="40"/>
  <c r="B9" i="31"/>
  <c r="B9" i="32"/>
  <c r="A10" i="40"/>
  <c r="A10" i="39"/>
  <c r="A10" i="38"/>
  <c r="A10" i="37"/>
  <c r="A10" i="36"/>
  <c r="A10" i="35"/>
  <c r="A10" i="34"/>
  <c r="A10" i="33"/>
  <c r="A10" i="32"/>
  <c r="A10" i="31"/>
  <c r="A10" i="30"/>
  <c r="B10" i="33" l="1"/>
  <c r="B10" i="39"/>
  <c r="B10" i="34"/>
  <c r="B10" i="40"/>
  <c r="B10" i="35"/>
  <c r="B10" i="30"/>
  <c r="B10" i="37"/>
  <c r="B10" i="36"/>
  <c r="B10" i="38"/>
  <c r="B10" i="31"/>
  <c r="B10" i="32"/>
  <c r="A11" i="40"/>
  <c r="A11" i="39"/>
  <c r="A11" i="38"/>
  <c r="A11" i="37"/>
  <c r="A11" i="36"/>
  <c r="A11" i="35"/>
  <c r="A11" i="34"/>
  <c r="A11" i="33"/>
  <c r="A11" i="32"/>
  <c r="A11" i="31"/>
  <c r="A11" i="30"/>
  <c r="B11" i="35" l="1"/>
  <c r="B11" i="30"/>
  <c r="B11" i="36"/>
  <c r="B11" i="37"/>
  <c r="B11" i="38"/>
  <c r="B11" i="33"/>
  <c r="B11" i="39"/>
  <c r="B11" i="34"/>
  <c r="B11" i="40"/>
  <c r="B11" i="31"/>
  <c r="B11" i="32"/>
  <c r="A12" i="40"/>
  <c r="A12" i="39"/>
  <c r="A12" i="38"/>
  <c r="A12" i="37"/>
  <c r="A12" i="36"/>
  <c r="A12" i="35"/>
  <c r="A12" i="34"/>
  <c r="A12" i="33"/>
  <c r="A12" i="32"/>
  <c r="X12" i="32" s="1"/>
  <c r="A12" i="31"/>
  <c r="A12" i="30"/>
  <c r="A1" i="2"/>
  <c r="E2" i="1"/>
  <c r="R1" i="2" s="1"/>
  <c r="B12" i="38" l="1"/>
  <c r="B12" i="34"/>
  <c r="B12" i="40"/>
  <c r="B12" i="35"/>
  <c r="B12" i="30"/>
  <c r="B12" i="36"/>
  <c r="B12" i="37"/>
  <c r="B12" i="33"/>
  <c r="B12" i="39"/>
  <c r="B12" i="31"/>
  <c r="B12" i="32"/>
  <c r="G10" i="46"/>
  <c r="A13" i="40"/>
  <c r="A13" i="39"/>
  <c r="A13" i="38"/>
  <c r="A13" i="37"/>
  <c r="A13" i="36"/>
  <c r="A13" i="35"/>
  <c r="A13" i="34"/>
  <c r="A13" i="33"/>
  <c r="A13" i="32"/>
  <c r="A13" i="31"/>
  <c r="A13" i="30"/>
  <c r="B13" i="30" l="1"/>
  <c r="B13" i="35"/>
  <c r="B13" i="37"/>
  <c r="B13" i="38"/>
  <c r="B13" i="33"/>
  <c r="B13" i="36"/>
  <c r="B13" i="39"/>
  <c r="B13" i="34"/>
  <c r="B13" i="40"/>
  <c r="B13" i="31"/>
  <c r="B13" i="32"/>
  <c r="G16" i="46"/>
  <c r="G48" i="46"/>
  <c r="G42" i="46"/>
  <c r="A14" i="40"/>
  <c r="A14" i="39"/>
  <c r="A14" i="38"/>
  <c r="A14" i="37"/>
  <c r="A14" i="36"/>
  <c r="A14" i="35"/>
  <c r="A14" i="34"/>
  <c r="A14" i="33"/>
  <c r="A14" i="32"/>
  <c r="A14" i="31"/>
  <c r="A14" i="30"/>
  <c r="B14" i="34" l="1"/>
  <c r="B14" i="30"/>
  <c r="B14" i="36"/>
  <c r="B14" i="37"/>
  <c r="B14" i="40"/>
  <c r="B14" i="38"/>
  <c r="B14" i="33"/>
  <c r="B14" i="39"/>
  <c r="B14" i="35"/>
  <c r="B14" i="31"/>
  <c r="B14" i="32"/>
  <c r="A15" i="40"/>
  <c r="A15" i="39"/>
  <c r="A15" i="38"/>
  <c r="A15" i="37"/>
  <c r="A15" i="36"/>
  <c r="A15" i="35"/>
  <c r="A15" i="34"/>
  <c r="A15" i="33"/>
  <c r="A15" i="32"/>
  <c r="A15" i="31"/>
  <c r="A15" i="30"/>
  <c r="B15" i="33" l="1"/>
  <c r="B15" i="39"/>
  <c r="B15" i="35"/>
  <c r="B15" i="36"/>
  <c r="B15" i="30"/>
  <c r="B15" i="37"/>
  <c r="B15" i="38"/>
  <c r="B15" i="34"/>
  <c r="B15" i="40"/>
  <c r="B15" i="31"/>
  <c r="B15" i="32"/>
  <c r="A16" i="40"/>
  <c r="A16" i="39"/>
  <c r="A16" i="38"/>
  <c r="A16" i="37"/>
  <c r="A16" i="36"/>
  <c r="A16" i="35"/>
  <c r="A16" i="34"/>
  <c r="A16" i="33"/>
  <c r="A16" i="32"/>
  <c r="A16" i="31"/>
  <c r="A16" i="30"/>
  <c r="B16" i="38" l="1"/>
  <c r="B16" i="33"/>
  <c r="B16" i="39"/>
  <c r="B16" i="34"/>
  <c r="B16" i="40"/>
  <c r="B16" i="35"/>
  <c r="B16" i="30"/>
  <c r="B16" i="36"/>
  <c r="B16" i="37"/>
  <c r="B16" i="31"/>
  <c r="B16" i="32"/>
  <c r="A17" i="40"/>
  <c r="A17" i="39"/>
  <c r="A17" i="38"/>
  <c r="A17" i="37"/>
  <c r="A17" i="36"/>
  <c r="A17" i="35"/>
  <c r="A17" i="34"/>
  <c r="A17" i="33"/>
  <c r="A17" i="32"/>
  <c r="A17" i="31"/>
  <c r="A17" i="30"/>
  <c r="B17" i="34" l="1"/>
  <c r="B17" i="40"/>
  <c r="B17" i="35"/>
  <c r="B17" i="36"/>
  <c r="B17" i="37"/>
  <c r="B17" i="30"/>
  <c r="B17" i="38"/>
  <c r="B17" i="33"/>
  <c r="B17" i="39"/>
  <c r="B17" i="31"/>
  <c r="B17" i="32"/>
  <c r="A18" i="40"/>
  <c r="A18" i="39"/>
  <c r="A18" i="38"/>
  <c r="A18" i="37"/>
  <c r="A18" i="36"/>
  <c r="A18" i="35"/>
  <c r="A18" i="34"/>
  <c r="A18" i="33"/>
  <c r="A18" i="32"/>
  <c r="A18" i="31"/>
  <c r="A18" i="30"/>
  <c r="B18" i="30" l="1"/>
  <c r="B18" i="36"/>
  <c r="B18" i="37"/>
  <c r="B18" i="33"/>
  <c r="B18" i="39"/>
  <c r="B18" i="40"/>
  <c r="B18" i="38"/>
  <c r="B18" i="34"/>
  <c r="B18" i="35"/>
  <c r="B18" i="31"/>
  <c r="B18" i="32"/>
  <c r="A19" i="40"/>
  <c r="A19" i="39"/>
  <c r="A19" i="38"/>
  <c r="A19" i="37"/>
  <c r="A19" i="36"/>
  <c r="A19" i="35"/>
  <c r="A19" i="34"/>
  <c r="A19" i="33"/>
  <c r="A19" i="32"/>
  <c r="A19" i="31"/>
  <c r="A19" i="30"/>
  <c r="B19" i="30" l="1"/>
  <c r="B19" i="36"/>
  <c r="B19" i="38"/>
  <c r="B19" i="33"/>
  <c r="B19" i="39"/>
  <c r="B19" i="37"/>
  <c r="B19" i="34"/>
  <c r="B19" i="40"/>
  <c r="B19" i="35"/>
  <c r="B19" i="31"/>
  <c r="B19" i="32"/>
  <c r="A20" i="40"/>
  <c r="A20" i="39"/>
  <c r="A20" i="38"/>
  <c r="A20" i="37"/>
  <c r="A20" i="36"/>
  <c r="A20" i="35"/>
  <c r="A20" i="34"/>
  <c r="A20" i="33"/>
  <c r="A20" i="32"/>
  <c r="A20" i="31"/>
  <c r="A20" i="30"/>
  <c r="B20" i="35" l="1"/>
  <c r="B20" i="38"/>
  <c r="B20" i="34"/>
  <c r="B20" i="40"/>
  <c r="B20" i="30"/>
  <c r="B20" i="36"/>
  <c r="B20" i="37"/>
  <c r="B20" i="33"/>
  <c r="B20" i="39"/>
  <c r="B20" i="31"/>
  <c r="B20" i="32"/>
  <c r="A21" i="40"/>
  <c r="A21" i="39"/>
  <c r="A21" i="38"/>
  <c r="A21" i="37"/>
  <c r="A21" i="36"/>
  <c r="A21" i="35"/>
  <c r="A21" i="34"/>
  <c r="A21" i="33"/>
  <c r="A21" i="32"/>
  <c r="A21" i="31"/>
  <c r="A21" i="30"/>
  <c r="B21" i="33" l="1"/>
  <c r="B21" i="39"/>
  <c r="B21" i="30"/>
  <c r="B21" i="36"/>
  <c r="B21" i="34"/>
  <c r="B21" i="40"/>
  <c r="B21" i="35"/>
  <c r="B21" i="37"/>
  <c r="B21" i="38"/>
  <c r="B21" i="31"/>
  <c r="B21" i="32"/>
  <c r="A22" i="40"/>
  <c r="A22" i="39"/>
  <c r="A22" i="38"/>
  <c r="A22" i="37"/>
  <c r="A22" i="36"/>
  <c r="A22" i="35"/>
  <c r="A22" i="34"/>
  <c r="A22" i="33"/>
  <c r="A22" i="32"/>
  <c r="A22" i="31"/>
  <c r="A22" i="30"/>
  <c r="B22" i="34" l="1"/>
  <c r="B22" i="40"/>
  <c r="B22" i="30"/>
  <c r="B22" i="36"/>
  <c r="B22" i="35"/>
  <c r="B22" i="37"/>
  <c r="B22" i="38"/>
  <c r="B22" i="33"/>
  <c r="B22" i="39"/>
  <c r="B22" i="31"/>
  <c r="B22" i="32"/>
  <c r="A23" i="40"/>
  <c r="A23" i="39"/>
  <c r="A23" i="38"/>
  <c r="A23" i="37"/>
  <c r="A23" i="36"/>
  <c r="A23" i="35"/>
  <c r="A23" i="34"/>
  <c r="A23" i="33"/>
  <c r="A23" i="32"/>
  <c r="A23" i="31"/>
  <c r="A23" i="30"/>
  <c r="B23" i="34" l="1"/>
  <c r="B23" i="30"/>
  <c r="B23" i="36"/>
  <c r="B23" i="35"/>
  <c r="B23" i="37"/>
  <c r="B23" i="33"/>
  <c r="B23" i="39"/>
  <c r="B23" i="38"/>
  <c r="B23" i="40"/>
  <c r="B23" i="31"/>
  <c r="B23" i="32"/>
  <c r="A24" i="40"/>
  <c r="A24" i="39"/>
  <c r="A24" i="38"/>
  <c r="A24" i="37"/>
  <c r="A24" i="36"/>
  <c r="A24" i="35"/>
  <c r="A24" i="34"/>
  <c r="A24" i="33"/>
  <c r="A24" i="32"/>
  <c r="A24" i="31"/>
  <c r="A24" i="30"/>
  <c r="B24" i="33" l="1"/>
  <c r="B24" i="39"/>
  <c r="B24" i="34"/>
  <c r="B24" i="36"/>
  <c r="B24" i="37"/>
  <c r="B24" i="40"/>
  <c r="B24" i="35"/>
  <c r="B24" i="30"/>
  <c r="B24" i="38"/>
  <c r="B24" i="31"/>
  <c r="B24" i="32"/>
  <c r="A25" i="40"/>
  <c r="A25" i="39"/>
  <c r="A25" i="38"/>
  <c r="A25" i="37"/>
  <c r="A25" i="36"/>
  <c r="A25" i="35"/>
  <c r="A25" i="34"/>
  <c r="A25" i="33"/>
  <c r="A25" i="32"/>
  <c r="A25" i="31"/>
  <c r="A25" i="30"/>
  <c r="B25" i="30" l="1"/>
  <c r="B25" i="36"/>
  <c r="B25" i="35"/>
  <c r="B25" i="37"/>
  <c r="B25" i="38"/>
  <c r="B25" i="34"/>
  <c r="B25" i="40"/>
  <c r="B25" i="33"/>
  <c r="B25" i="39"/>
  <c r="B25" i="31"/>
  <c r="B25" i="32"/>
  <c r="A26" i="40"/>
  <c r="A26" i="39"/>
  <c r="A26" i="38"/>
  <c r="A26" i="37"/>
  <c r="A26" i="36"/>
  <c r="A26" i="35"/>
  <c r="A26" i="34"/>
  <c r="A26" i="33"/>
  <c r="A26" i="32"/>
  <c r="A26" i="31"/>
  <c r="A26" i="30"/>
  <c r="B26" i="34" l="1"/>
  <c r="B26" i="36"/>
  <c r="B26" i="40"/>
  <c r="B26" i="35"/>
  <c r="B26" i="37"/>
  <c r="B26" i="30"/>
  <c r="B26" i="38"/>
  <c r="B26" i="33"/>
  <c r="B26" i="39"/>
  <c r="B26" i="31"/>
  <c r="B26" i="32"/>
  <c r="A27" i="40"/>
  <c r="A27" i="39"/>
  <c r="A27" i="38"/>
  <c r="A27" i="37"/>
  <c r="A27" i="36"/>
  <c r="A27" i="35"/>
  <c r="A27" i="34"/>
  <c r="A27" i="33"/>
  <c r="A27" i="32"/>
  <c r="A27" i="31"/>
  <c r="A27" i="30"/>
  <c r="B27" i="33" l="1"/>
  <c r="B27" i="39"/>
  <c r="B27" i="38"/>
  <c r="B27" i="40"/>
  <c r="B27" i="34"/>
  <c r="B27" i="35"/>
  <c r="B27" i="30"/>
  <c r="B27" i="36"/>
  <c r="B27" i="37"/>
  <c r="B27" i="31"/>
  <c r="B27" i="32"/>
  <c r="A28" i="40"/>
  <c r="A28" i="39"/>
  <c r="A28" i="38"/>
  <c r="A28" i="37"/>
  <c r="A28" i="36"/>
  <c r="A28" i="35"/>
  <c r="A28" i="34"/>
  <c r="A28" i="33"/>
  <c r="A28" i="32"/>
  <c r="A28" i="31"/>
  <c r="A28" i="30"/>
  <c r="B28" i="35" l="1"/>
  <c r="B28" i="30"/>
  <c r="B28" i="34"/>
  <c r="B28" i="40"/>
  <c r="B28" i="36"/>
  <c r="B28" i="37"/>
  <c r="B28" i="38"/>
  <c r="B28" i="33"/>
  <c r="B28" i="39"/>
  <c r="B28" i="31"/>
  <c r="B28" i="32"/>
  <c r="A29" i="40"/>
  <c r="A29" i="39"/>
  <c r="A29" i="38"/>
  <c r="A29" i="37"/>
  <c r="A29" i="36"/>
  <c r="A29" i="35"/>
  <c r="A29" i="34"/>
  <c r="A29" i="33"/>
  <c r="A29" i="32"/>
  <c r="A29" i="31"/>
  <c r="A29" i="30"/>
  <c r="B29" i="38" l="1"/>
  <c r="B29" i="34"/>
  <c r="B29" i="40"/>
  <c r="B29" i="35"/>
  <c r="B29" i="30"/>
  <c r="B29" i="36"/>
  <c r="B29" i="37"/>
  <c r="B29" i="33"/>
  <c r="B29" i="39"/>
  <c r="B29" i="31"/>
  <c r="B29" i="32"/>
  <c r="A30" i="40"/>
  <c r="A30" i="39"/>
  <c r="A30" i="38"/>
  <c r="A30" i="37"/>
  <c r="A30" i="36"/>
  <c r="A30" i="35"/>
  <c r="A30" i="34"/>
  <c r="A30" i="33"/>
  <c r="A30" i="32"/>
  <c r="A30" i="31"/>
  <c r="A30" i="30"/>
  <c r="B30" i="35" l="1"/>
  <c r="B30" i="37"/>
  <c r="B30" i="34"/>
  <c r="B30" i="40"/>
  <c r="B30" i="30"/>
  <c r="B30" i="36"/>
  <c r="B30" i="38"/>
  <c r="B30" i="33"/>
  <c r="B30" i="39"/>
  <c r="B30" i="31"/>
  <c r="B30" i="32"/>
  <c r="A31" i="40"/>
  <c r="A31" i="39"/>
  <c r="A31" i="38"/>
  <c r="A31" i="37"/>
  <c r="A31" i="36"/>
  <c r="A31" i="35"/>
  <c r="A31" i="34"/>
  <c r="A31" i="33"/>
  <c r="A31" i="32"/>
  <c r="A31" i="31"/>
  <c r="A31" i="30"/>
  <c r="B31" i="30" l="1"/>
  <c r="B31" i="36"/>
  <c r="B31" i="34"/>
  <c r="B31" i="40"/>
  <c r="B31" i="35"/>
  <c r="B31" i="37"/>
  <c r="B31" i="38"/>
  <c r="B31" i="33"/>
  <c r="B31" i="39"/>
  <c r="B31" i="31"/>
  <c r="B31" i="32"/>
  <c r="A32" i="40"/>
  <c r="A32" i="39"/>
  <c r="A32" i="38"/>
  <c r="A32" i="37"/>
  <c r="A32" i="36"/>
  <c r="A32" i="35"/>
  <c r="A32" i="34"/>
  <c r="A32" i="33"/>
  <c r="A32" i="32"/>
  <c r="A32" i="31"/>
  <c r="A32" i="30"/>
  <c r="B32" i="35" l="1"/>
  <c r="B32" i="36"/>
  <c r="B32" i="38"/>
  <c r="B32" i="30"/>
  <c r="B32" i="37"/>
  <c r="B32" i="33"/>
  <c r="B32" i="39"/>
  <c r="B32" i="34"/>
  <c r="B32" i="40"/>
  <c r="B32" i="31"/>
  <c r="B32" i="32"/>
  <c r="A33" i="40"/>
  <c r="A33" i="39"/>
  <c r="A33" i="38"/>
  <c r="A33" i="37"/>
  <c r="A33" i="36"/>
  <c r="A33" i="35"/>
  <c r="A33" i="34"/>
  <c r="A33" i="33"/>
  <c r="A33" i="32"/>
  <c r="A33" i="31"/>
  <c r="A33" i="30"/>
  <c r="B33" i="40" l="1"/>
  <c r="B33" i="35"/>
  <c r="B33" i="34"/>
  <c r="B33" i="36"/>
  <c r="B33" i="37"/>
  <c r="B33" i="38"/>
  <c r="B33" i="33"/>
  <c r="B33" i="39"/>
  <c r="B33" i="31"/>
  <c r="B33" i="32"/>
  <c r="A34" i="30"/>
  <c r="B33" i="30"/>
  <c r="A34" i="40"/>
  <c r="A34" i="39"/>
  <c r="A34" i="38"/>
  <c r="A34" i="37"/>
  <c r="A34" i="36"/>
  <c r="A34" i="35"/>
  <c r="A34" i="34"/>
  <c r="A34" i="33"/>
  <c r="A34" i="32"/>
  <c r="A34" i="31"/>
  <c r="B34" i="30" l="1"/>
  <c r="B34" i="35"/>
  <c r="B34" i="34"/>
  <c r="B34" i="40"/>
  <c r="B34" i="36"/>
  <c r="B34" i="37"/>
  <c r="B34" i="38"/>
  <c r="B34" i="33"/>
  <c r="B34" i="39"/>
  <c r="B34" i="31"/>
  <c r="B34" i="32"/>
  <c r="A35" i="40"/>
  <c r="A35" i="39"/>
  <c r="A35" i="38"/>
  <c r="A35" i="37"/>
  <c r="A35" i="36"/>
  <c r="A35" i="35"/>
  <c r="A35" i="34"/>
  <c r="A35" i="33"/>
  <c r="A35" i="32"/>
  <c r="A35" i="31"/>
  <c r="C1" i="2"/>
  <c r="B35" i="36" l="1"/>
  <c r="B35" i="37"/>
  <c r="B35" i="38"/>
  <c r="B35" i="33"/>
  <c r="B35" i="39"/>
  <c r="B35" i="34"/>
  <c r="B35" i="40"/>
  <c r="B35" i="35"/>
  <c r="B35" i="31"/>
  <c r="B35" i="32"/>
  <c r="A36" i="40"/>
  <c r="A36" i="38"/>
  <c r="A36" i="36"/>
  <c r="A36" i="35"/>
  <c r="A36" i="33"/>
  <c r="A36" i="31"/>
  <c r="X17" i="31" l="1"/>
  <c r="B36" i="40"/>
  <c r="X16" i="31"/>
  <c r="X15" i="31"/>
  <c r="B36" i="33"/>
  <c r="X14" i="31"/>
  <c r="B36" i="35"/>
  <c r="X19" i="31"/>
  <c r="B36" i="36"/>
  <c r="X18" i="31"/>
  <c r="B36" i="38"/>
  <c r="B36" i="31"/>
  <c r="Y6" i="32"/>
  <c r="U35" i="35"/>
  <c r="V33" i="35"/>
  <c r="X33" i="31"/>
  <c r="V31" i="39"/>
  <c r="U31" i="40"/>
  <c r="V33" i="40"/>
  <c r="Y30" i="31"/>
  <c r="X32" i="31"/>
  <c r="Y30" i="32"/>
  <c r="V32" i="36"/>
  <c r="V32" i="33"/>
  <c r="V7" i="39"/>
  <c r="V34" i="37"/>
  <c r="X32" i="32"/>
  <c r="U8" i="34"/>
  <c r="V13" i="34"/>
  <c r="U14" i="35"/>
  <c r="V16" i="35"/>
  <c r="U18" i="30"/>
  <c r="U21" i="33"/>
  <c r="V22" i="34"/>
  <c r="V24" i="38"/>
  <c r="X24" i="31"/>
  <c r="Y25" i="31"/>
  <c r="V26" i="37"/>
  <c r="V27" i="30"/>
  <c r="U28" i="37"/>
  <c r="X29" i="31"/>
  <c r="V29" i="37"/>
  <c r="U23" i="38"/>
  <c r="V25" i="30"/>
  <c r="U26" i="33"/>
  <c r="U27" i="33"/>
  <c r="U28" i="33"/>
  <c r="U29" i="39"/>
  <c r="V31" i="40"/>
  <c r="U10" i="38"/>
  <c r="U20" i="33"/>
  <c r="U22" i="33"/>
  <c r="V25" i="35"/>
  <c r="V28" i="30"/>
  <c r="V35" i="36"/>
  <c r="V11" i="40"/>
  <c r="U19" i="33"/>
  <c r="V21" i="33"/>
  <c r="U23" i="35"/>
  <c r="V24" i="39"/>
  <c r="U26" i="40"/>
  <c r="V27" i="37"/>
  <c r="U29" i="36"/>
  <c r="V30" i="30"/>
  <c r="Y35" i="31"/>
  <c r="V35" i="38"/>
  <c r="U33" i="34"/>
  <c r="U31" i="37"/>
  <c r="U31" i="30"/>
  <c r="Q31" i="30" s="1"/>
  <c r="U29" i="38"/>
  <c r="V26" i="39"/>
  <c r="U23" i="37"/>
  <c r="Y22" i="31"/>
  <c r="V20" i="35"/>
  <c r="V19" i="40"/>
  <c r="V17" i="37"/>
  <c r="V16" i="38"/>
  <c r="V14" i="39"/>
  <c r="U13" i="37"/>
  <c r="U11" i="35"/>
  <c r="Y9" i="31"/>
  <c r="V8" i="34"/>
  <c r="U6" i="36"/>
  <c r="U33" i="36"/>
  <c r="V31" i="34"/>
  <c r="V28" i="37"/>
  <c r="Y27" i="32"/>
  <c r="U23" i="39"/>
  <c r="U33" i="38"/>
  <c r="U30" i="36"/>
  <c r="U28" i="34"/>
  <c r="U26" i="35"/>
  <c r="V25" i="33"/>
  <c r="U25" i="30"/>
  <c r="V25" i="34"/>
  <c r="U24" i="40"/>
  <c r="U24" i="34"/>
  <c r="Y23" i="31"/>
  <c r="V23" i="30"/>
  <c r="U23" i="36"/>
  <c r="V22" i="33"/>
  <c r="V22" i="30"/>
  <c r="U21" i="39"/>
  <c r="X21" i="32"/>
  <c r="X20" i="31"/>
  <c r="Y19" i="32"/>
  <c r="U16" i="38"/>
  <c r="U14" i="30"/>
  <c r="U12" i="37"/>
  <c r="U11" i="34"/>
  <c r="U9" i="30"/>
  <c r="V7" i="37"/>
  <c r="U6" i="34"/>
  <c r="U35" i="40"/>
  <c r="U33" i="30"/>
  <c r="Q33" i="30" s="1"/>
  <c r="U32" i="34"/>
  <c r="U30" i="34"/>
  <c r="V29" i="30"/>
  <c r="U27" i="35"/>
  <c r="U25" i="37"/>
  <c r="U24" i="33"/>
  <c r="X23" i="32"/>
  <c r="U21" i="37"/>
  <c r="U35" i="34"/>
  <c r="V34" i="39"/>
  <c r="U33" i="39"/>
  <c r="U32" i="35"/>
  <c r="V32" i="40"/>
  <c r="X31" i="32"/>
  <c r="V30" i="33"/>
  <c r="V30" i="36"/>
  <c r="V29" i="34"/>
  <c r="U29" i="40"/>
  <c r="X28" i="32"/>
  <c r="U27" i="30"/>
  <c r="U27" i="38"/>
  <c r="Y26" i="32"/>
  <c r="Y35" i="32"/>
  <c r="U35" i="36"/>
  <c r="U34" i="35"/>
  <c r="U33" i="35"/>
  <c r="V33" i="37"/>
  <c r="U33" i="40"/>
  <c r="V33" i="34"/>
  <c r="U32" i="37"/>
  <c r="V32" i="39"/>
  <c r="U32" i="38"/>
  <c r="X31" i="31"/>
  <c r="V31" i="33"/>
  <c r="U31" i="34"/>
  <c r="Y31" i="32"/>
  <c r="V30" i="35"/>
  <c r="V30" i="39"/>
  <c r="U30" i="38"/>
  <c r="V30" i="38"/>
  <c r="U29" i="37"/>
  <c r="V29" i="36"/>
  <c r="U29" i="30"/>
  <c r="V28" i="33"/>
  <c r="V28" i="39"/>
  <c r="V28" i="34"/>
  <c r="V28" i="36"/>
  <c r="V27" i="33"/>
  <c r="U27" i="34"/>
  <c r="V27" i="40"/>
  <c r="U26" i="37"/>
  <c r="X26" i="32"/>
  <c r="V26" i="34"/>
  <c r="U25" i="33"/>
  <c r="X25" i="32"/>
  <c r="V25" i="38"/>
  <c r="U24" i="37"/>
  <c r="U24" i="38"/>
  <c r="V23" i="37"/>
  <c r="V23" i="36"/>
  <c r="U23" i="40"/>
  <c r="U22" i="37"/>
  <c r="Y22" i="32"/>
  <c r="U21" i="30"/>
  <c r="U21" i="40"/>
  <c r="U20" i="34"/>
  <c r="U19" i="34"/>
  <c r="V17" i="36"/>
  <c r="U15" i="33"/>
  <c r="V14" i="34"/>
  <c r="X12" i="31"/>
  <c r="U10" i="35"/>
  <c r="U9" i="34"/>
  <c r="U32" i="33"/>
  <c r="V32" i="38"/>
  <c r="X30" i="31"/>
  <c r="X30" i="32"/>
  <c r="U29" i="35"/>
  <c r="Y28" i="32"/>
  <c r="X26" i="31"/>
  <c r="V25" i="37"/>
  <c r="U24" i="30"/>
  <c r="V22" i="38"/>
  <c r="X35" i="31"/>
  <c r="U33" i="33"/>
  <c r="V32" i="37"/>
  <c r="Y31" i="31"/>
  <c r="V31" i="30"/>
  <c r="V29" i="35"/>
  <c r="Y29" i="32"/>
  <c r="X28" i="31"/>
  <c r="Y27" i="31"/>
  <c r="U26" i="30"/>
  <c r="V35" i="34"/>
  <c r="V35" i="39"/>
  <c r="V34" i="40"/>
  <c r="V34" i="38"/>
  <c r="V34" i="30"/>
  <c r="U6" i="37"/>
  <c r="V6" i="30"/>
  <c r="V6" i="35"/>
  <c r="V6" i="37"/>
  <c r="U7" i="37"/>
  <c r="V7" i="33"/>
  <c r="V7" i="40"/>
  <c r="Y7" i="31"/>
  <c r="Y8" i="32"/>
  <c r="X8" i="32"/>
  <c r="U8" i="35"/>
  <c r="V9" i="38"/>
  <c r="Y9" i="32"/>
  <c r="V9" i="39"/>
  <c r="U9" i="35"/>
  <c r="V10" i="36"/>
  <c r="U10" i="36"/>
  <c r="V10" i="35"/>
  <c r="U10" i="33"/>
  <c r="X11" i="32"/>
  <c r="U11" i="33"/>
  <c r="V11" i="38"/>
  <c r="U12" i="34"/>
  <c r="U12" i="39"/>
  <c r="V12" i="33"/>
  <c r="U13" i="35"/>
  <c r="Y13" i="32"/>
  <c r="V13" i="39"/>
  <c r="V13" i="30"/>
  <c r="V14" i="30"/>
  <c r="U14" i="37"/>
  <c r="V14" i="37"/>
  <c r="V15" i="38"/>
  <c r="U15" i="40"/>
  <c r="V15" i="35"/>
  <c r="U15" i="34"/>
  <c r="V16" i="36"/>
  <c r="U16" i="36"/>
  <c r="V16" i="33"/>
  <c r="U17" i="30"/>
  <c r="U17" i="34"/>
  <c r="U17" i="37"/>
  <c r="V18" i="40"/>
  <c r="U18" i="33"/>
  <c r="U18" i="37"/>
  <c r="U18" i="35"/>
  <c r="V19" i="37"/>
  <c r="V19" i="30"/>
  <c r="U19" i="38"/>
  <c r="U19" i="39"/>
  <c r="V20" i="34"/>
  <c r="U20" i="30"/>
  <c r="V20" i="33"/>
  <c r="V21" i="38"/>
  <c r="V21" i="39"/>
  <c r="V21" i="36"/>
  <c r="V21" i="35"/>
  <c r="V22" i="36"/>
  <c r="U22" i="36"/>
  <c r="V22" i="35"/>
  <c r="V22" i="39"/>
  <c r="U23" i="30"/>
  <c r="V23" i="34"/>
  <c r="V23" i="35"/>
  <c r="V24" i="40"/>
  <c r="U24" i="36"/>
  <c r="V24" i="34"/>
  <c r="V24" i="35"/>
  <c r="V25" i="36"/>
  <c r="U25" i="36"/>
  <c r="V34" i="33"/>
  <c r="U34" i="40"/>
  <c r="Y34" i="32"/>
  <c r="U6" i="33"/>
  <c r="U6" i="35"/>
  <c r="Y6" i="31"/>
  <c r="U6" i="30"/>
  <c r="V7" i="35"/>
  <c r="U7" i="30"/>
  <c r="V7" i="38"/>
  <c r="U7" i="34"/>
  <c r="V8" i="30"/>
  <c r="U8" i="30"/>
  <c r="V8" i="37"/>
  <c r="V9" i="34"/>
  <c r="V9" i="30"/>
  <c r="V9" i="37"/>
  <c r="X9" i="31"/>
  <c r="U10" i="34"/>
  <c r="V10" i="34"/>
  <c r="V10" i="33"/>
  <c r="X10" i="31"/>
  <c r="U11" i="30"/>
  <c r="X11" i="31"/>
  <c r="V11" i="36"/>
  <c r="U12" i="40"/>
  <c r="U12" i="30"/>
  <c r="V12" i="40"/>
  <c r="V12" i="39"/>
  <c r="U13" i="33"/>
  <c r="U13" i="38"/>
  <c r="V13" i="37"/>
  <c r="V13" i="33"/>
  <c r="U14" i="40"/>
  <c r="V14" i="40"/>
  <c r="V14" i="35"/>
  <c r="V15" i="34"/>
  <c r="U15" i="36"/>
  <c r="Y15" i="31"/>
  <c r="V15" i="33"/>
  <c r="U16" i="34"/>
  <c r="V16" i="34"/>
  <c r="Y16" i="31"/>
  <c r="V16" i="37"/>
  <c r="V17" i="34"/>
  <c r="V17" i="30"/>
  <c r="V17" i="35"/>
  <c r="V18" i="36"/>
  <c r="V18" i="37"/>
  <c r="U18" i="40"/>
  <c r="V18" i="39"/>
  <c r="U19" i="37"/>
  <c r="X19" i="32"/>
  <c r="U19" i="36"/>
  <c r="U19" i="35"/>
  <c r="V20" i="30"/>
  <c r="V20" i="37"/>
  <c r="V20" i="39"/>
  <c r="U34" i="30"/>
  <c r="Q34" i="30" s="1"/>
  <c r="Y34" i="31"/>
  <c r="U34" i="34"/>
  <c r="X6" i="32"/>
  <c r="V6" i="40"/>
  <c r="V6" i="36"/>
  <c r="V6" i="39"/>
  <c r="Y7" i="32"/>
  <c r="U7" i="38"/>
  <c r="V7" i="36"/>
  <c r="V8" i="36"/>
  <c r="U8" i="40"/>
  <c r="X8" i="31"/>
  <c r="Y8" i="31"/>
  <c r="V9" i="40"/>
  <c r="U9" i="40"/>
  <c r="U9" i="39"/>
  <c r="V9" i="33"/>
  <c r="Y10" i="32"/>
  <c r="X10" i="32"/>
  <c r="Y10" i="31"/>
  <c r="U11" i="40"/>
  <c r="V11" i="34"/>
  <c r="V11" i="33"/>
  <c r="U11" i="39"/>
  <c r="V12" i="38"/>
  <c r="U12" i="33"/>
  <c r="U12" i="38"/>
  <c r="V12" i="37"/>
  <c r="X13" i="31"/>
  <c r="U13" i="36"/>
  <c r="V13" i="35"/>
  <c r="V14" i="36"/>
  <c r="U14" i="36"/>
  <c r="Y14" i="31"/>
  <c r="V14" i="33"/>
  <c r="V15" i="40"/>
  <c r="Y15" i="32"/>
  <c r="U15" i="39"/>
  <c r="Y16" i="32"/>
  <c r="X16" i="32"/>
  <c r="U16" i="35"/>
  <c r="U17" i="40"/>
  <c r="Y17" i="32"/>
  <c r="U17" i="39"/>
  <c r="Y17" i="31"/>
  <c r="V18" i="34"/>
  <c r="U18" i="39"/>
  <c r="U18" i="38"/>
  <c r="V19" i="38"/>
  <c r="V19" i="35"/>
  <c r="U19" i="30"/>
  <c r="Y20" i="32"/>
  <c r="U20" i="40"/>
  <c r="Y20" i="31"/>
  <c r="U20" i="35"/>
  <c r="Y21" i="32"/>
  <c r="Y21" i="31"/>
  <c r="U21" i="34"/>
  <c r="X21" i="31"/>
  <c r="X34" i="32"/>
  <c r="V34" i="35"/>
  <c r="V34" i="36"/>
  <c r="X6" i="31"/>
  <c r="U6" i="40"/>
  <c r="U6" i="38"/>
  <c r="V6" i="34"/>
  <c r="U7" i="35"/>
  <c r="U7" i="36"/>
  <c r="U7" i="33"/>
  <c r="V8" i="40"/>
  <c r="U8" i="38"/>
  <c r="V8" i="35"/>
  <c r="V8" i="39"/>
  <c r="U9" i="38"/>
  <c r="U9" i="36"/>
  <c r="U9" i="37"/>
  <c r="U9" i="33"/>
  <c r="V10" i="30"/>
  <c r="U10" i="30"/>
  <c r="V10" i="39"/>
  <c r="U11" i="38"/>
  <c r="Y11" i="32"/>
  <c r="V11" i="39"/>
  <c r="V11" i="35"/>
  <c r="V12" i="36"/>
  <c r="Y12" i="31"/>
  <c r="U12" i="36"/>
  <c r="V12" i="35"/>
  <c r="V13" i="40"/>
  <c r="X13" i="32"/>
  <c r="V13" i="38"/>
  <c r="Y14" i="32"/>
  <c r="U14" i="34"/>
  <c r="U14" i="38"/>
  <c r="U15" i="38"/>
  <c r="U15" i="30"/>
  <c r="V15" i="36"/>
  <c r="U15" i="35"/>
  <c r="V16" i="30"/>
  <c r="U16" i="30"/>
  <c r="U16" i="33"/>
  <c r="U17" i="38"/>
  <c r="V17" i="40"/>
  <c r="U17" i="35"/>
  <c r="V17" i="39"/>
  <c r="X18" i="32"/>
  <c r="V18" i="35"/>
  <c r="U18" i="36"/>
  <c r="V18" i="33"/>
  <c r="V19" i="36"/>
  <c r="V19" i="33"/>
  <c r="Y19" i="31"/>
  <c r="V20" i="40"/>
  <c r="V34" i="34"/>
  <c r="U34" i="37"/>
  <c r="U34" i="38"/>
  <c r="U6" i="39"/>
  <c r="V6" i="38"/>
  <c r="V6" i="33"/>
  <c r="U7" i="40"/>
  <c r="X7" i="32"/>
  <c r="X7" i="31"/>
  <c r="V7" i="34"/>
  <c r="V8" i="38"/>
  <c r="U8" i="36"/>
  <c r="V8" i="33"/>
  <c r="U8" i="39"/>
  <c r="V9" i="36"/>
  <c r="X9" i="32"/>
  <c r="V9" i="35"/>
  <c r="V10" i="40"/>
  <c r="U10" i="40"/>
  <c r="U10" i="39"/>
  <c r="V10" i="37"/>
  <c r="U11" i="36"/>
  <c r="V11" i="30"/>
  <c r="U11" i="37"/>
  <c r="V11" i="37"/>
  <c r="V12" i="34"/>
  <c r="U12" i="35"/>
  <c r="Y12" i="32"/>
  <c r="U13" i="39"/>
  <c r="V13" i="36"/>
  <c r="U13" i="30"/>
  <c r="U13" i="40"/>
  <c r="V14" i="38"/>
  <c r="X14" i="32"/>
  <c r="U14" i="33"/>
  <c r="U14" i="39"/>
  <c r="X15" i="32"/>
  <c r="V15" i="39"/>
  <c r="U15" i="37"/>
  <c r="V16" i="40"/>
  <c r="U16" i="40"/>
  <c r="U16" i="39"/>
  <c r="U16" i="37"/>
  <c r="U17" i="36"/>
  <c r="V17" i="38"/>
  <c r="U17" i="33"/>
  <c r="V17" i="33"/>
  <c r="V18" i="30"/>
  <c r="Y18" i="31"/>
  <c r="U18" i="34"/>
  <c r="U19" i="40"/>
  <c r="V19" i="34"/>
  <c r="V19" i="39"/>
  <c r="V20" i="38"/>
  <c r="U20" i="36"/>
  <c r="X20" i="32"/>
  <c r="U20" i="39"/>
  <c r="U21" i="36"/>
  <c r="V21" i="40"/>
  <c r="V21" i="37"/>
  <c r="V22" i="40"/>
  <c r="U22" i="40"/>
  <c r="U22" i="39"/>
  <c r="X22" i="31"/>
  <c r="U23" i="34"/>
  <c r="V23" i="38"/>
  <c r="U23" i="33"/>
  <c r="V23" i="33"/>
  <c r="V24" i="30"/>
  <c r="U24" i="39"/>
  <c r="X24" i="32"/>
  <c r="V25" i="40"/>
  <c r="U25" i="40"/>
  <c r="V25" i="39"/>
  <c r="X25" i="31"/>
  <c r="V26" i="36"/>
  <c r="U26" i="36"/>
  <c r="V26" i="35"/>
  <c r="Y26" i="31"/>
  <c r="V27" i="36"/>
  <c r="X27" i="32"/>
  <c r="V27" i="35"/>
  <c r="V28" i="40"/>
  <c r="U28" i="40"/>
  <c r="X35" i="32"/>
  <c r="U35" i="37"/>
  <c r="U35" i="39"/>
  <c r="U34" i="33"/>
  <c r="Y33" i="31"/>
  <c r="V33" i="39"/>
  <c r="Y33" i="32"/>
  <c r="V33" i="38"/>
  <c r="U32" i="39"/>
  <c r="Y32" i="32"/>
  <c r="U32" i="40"/>
  <c r="U31" i="33"/>
  <c r="V31" i="35"/>
  <c r="U31" i="36"/>
  <c r="V31" i="36"/>
  <c r="U30" i="37"/>
  <c r="U30" i="33"/>
  <c r="U30" i="40"/>
  <c r="V30" i="40"/>
  <c r="V29" i="39"/>
  <c r="V29" i="38"/>
  <c r="X29" i="32"/>
  <c r="U28" i="39"/>
  <c r="Y28" i="31"/>
  <c r="U28" i="36"/>
  <c r="U28" i="38"/>
  <c r="U27" i="37"/>
  <c r="U27" i="36"/>
  <c r="V27" i="34"/>
  <c r="U26" i="39"/>
  <c r="U26" i="34"/>
  <c r="V26" i="38"/>
  <c r="U25" i="35"/>
  <c r="U25" i="34"/>
  <c r="V24" i="33"/>
  <c r="U24" i="35"/>
  <c r="Y24" i="32"/>
  <c r="V23" i="39"/>
  <c r="V23" i="40"/>
  <c r="V22" i="37"/>
  <c r="U22" i="30"/>
  <c r="U22" i="34"/>
  <c r="V21" i="30"/>
  <c r="V21" i="34"/>
  <c r="U20" i="38"/>
  <c r="Y18" i="32"/>
  <c r="X17" i="32"/>
  <c r="V15" i="37"/>
  <c r="U13" i="34"/>
  <c r="V12" i="30"/>
  <c r="U10" i="37"/>
  <c r="U8" i="33"/>
  <c r="V7" i="30"/>
  <c r="U34" i="39"/>
  <c r="U35" i="33"/>
  <c r="U33" i="37"/>
  <c r="V32" i="35"/>
  <c r="U31" i="39"/>
  <c r="U30" i="35"/>
  <c r="V29" i="33"/>
  <c r="U28" i="30"/>
  <c r="V27" i="39"/>
  <c r="V26" i="30"/>
  <c r="Y25" i="32"/>
  <c r="U21" i="35"/>
  <c r="U35" i="38"/>
  <c r="V33" i="30"/>
  <c r="U32" i="36"/>
  <c r="V30" i="37"/>
  <c r="V35" i="33"/>
  <c r="V35" i="35"/>
  <c r="V35" i="37"/>
  <c r="V35" i="40"/>
  <c r="X34" i="31"/>
  <c r="V33" i="33"/>
  <c r="X33" i="32"/>
  <c r="V33" i="36"/>
  <c r="V32" i="30"/>
  <c r="Y32" i="31"/>
  <c r="U32" i="30"/>
  <c r="Q32" i="30" s="1"/>
  <c r="V32" i="34"/>
  <c r="U31" i="35"/>
  <c r="V31" i="37"/>
  <c r="U31" i="38"/>
  <c r="V31" i="38"/>
  <c r="U30" i="39"/>
  <c r="U30" i="30"/>
  <c r="V30" i="34"/>
  <c r="Y29" i="31"/>
  <c r="U29" i="33"/>
  <c r="V29" i="40"/>
  <c r="U29" i="34"/>
  <c r="U28" i="35"/>
  <c r="V28" i="35"/>
  <c r="V28" i="38"/>
  <c r="X27" i="31"/>
  <c r="U27" i="39"/>
  <c r="U27" i="40"/>
  <c r="V27" i="38"/>
  <c r="V26" i="33"/>
  <c r="U26" i="38"/>
  <c r="V26" i="40"/>
  <c r="U25" i="39"/>
  <c r="U25" i="38"/>
  <c r="V24" i="37"/>
  <c r="Y24" i="31"/>
  <c r="V24" i="36"/>
  <c r="X23" i="31"/>
  <c r="Y23" i="32"/>
  <c r="U22" i="35"/>
  <c r="X22" i="32"/>
  <c r="U22" i="38"/>
  <c r="U21" i="38"/>
  <c r="U20" i="37"/>
  <c r="V20" i="36"/>
  <c r="V18" i="38"/>
  <c r="V16" i="39"/>
  <c r="V15" i="30"/>
  <c r="Y13" i="31"/>
  <c r="Y11" i="31"/>
  <c r="V10" i="38"/>
  <c r="U8" i="37"/>
  <c r="U7" i="39"/>
  <c r="U34" i="36"/>
  <c r="V36" i="40"/>
  <c r="U36" i="40"/>
  <c r="V36" i="38"/>
  <c r="U36" i="38"/>
  <c r="V36" i="36"/>
  <c r="U36" i="36"/>
  <c r="V36" i="35"/>
  <c r="U36" i="35"/>
  <c r="V36" i="33"/>
  <c r="U36" i="33"/>
  <c r="Y36" i="31"/>
  <c r="X36" i="31"/>
  <c r="E6" i="32" l="1"/>
  <c r="M36" i="40"/>
  <c r="N36" i="40" s="1"/>
  <c r="T11" i="32"/>
  <c r="S11" i="32"/>
  <c r="M36" i="31"/>
  <c r="N36" i="31" s="1"/>
  <c r="E6" i="38"/>
  <c r="F6" i="38" s="1"/>
  <c r="M6" i="38"/>
  <c r="N6" i="38" s="1"/>
  <c r="I6" i="38"/>
  <c r="J6" i="38" s="1"/>
  <c r="E8" i="40"/>
  <c r="F8" i="40" s="1"/>
  <c r="M8" i="40"/>
  <c r="N8" i="40" s="1"/>
  <c r="I8" i="40"/>
  <c r="J8" i="40" s="1"/>
  <c r="M10" i="31"/>
  <c r="N10" i="31" s="1"/>
  <c r="E10" i="31"/>
  <c r="F10" i="31" s="1"/>
  <c r="I10" i="31"/>
  <c r="J10" i="31" s="1"/>
  <c r="I29" i="40"/>
  <c r="J29" i="40" s="1"/>
  <c r="M29" i="40"/>
  <c r="N29" i="40" s="1"/>
  <c r="E29" i="40"/>
  <c r="F29" i="40" s="1"/>
  <c r="E35" i="35"/>
  <c r="F35" i="35" s="1"/>
  <c r="I35" i="35"/>
  <c r="J35" i="35" s="1"/>
  <c r="M35" i="35"/>
  <c r="N35" i="35" s="1"/>
  <c r="M21" i="35"/>
  <c r="N21" i="35" s="1"/>
  <c r="E21" i="35"/>
  <c r="F21" i="35" s="1"/>
  <c r="I21" i="35"/>
  <c r="J21" i="35" s="1"/>
  <c r="I23" i="34"/>
  <c r="J23" i="34" s="1"/>
  <c r="E23" i="34"/>
  <c r="F23" i="34" s="1"/>
  <c r="M23" i="34"/>
  <c r="N23" i="34" s="1"/>
  <c r="I29" i="37"/>
  <c r="J29" i="37" s="1"/>
  <c r="E29" i="37"/>
  <c r="F29" i="37" s="1"/>
  <c r="M29" i="37"/>
  <c r="N29" i="37" s="1"/>
  <c r="M24" i="31"/>
  <c r="N24" i="31" s="1"/>
  <c r="I24" i="31"/>
  <c r="J24" i="31" s="1"/>
  <c r="E24" i="31"/>
  <c r="F24" i="31" s="1"/>
  <c r="I14" i="35"/>
  <c r="J14" i="35" s="1"/>
  <c r="M14" i="35"/>
  <c r="N14" i="35" s="1"/>
  <c r="E14" i="35"/>
  <c r="F14" i="35" s="1"/>
  <c r="I31" i="39"/>
  <c r="J31" i="39" s="1"/>
  <c r="M31" i="39"/>
  <c r="N31" i="39" s="1"/>
  <c r="E31" i="39"/>
  <c r="M24" i="39"/>
  <c r="N24" i="39" s="1"/>
  <c r="I24" i="39"/>
  <c r="J24" i="39" s="1"/>
  <c r="E24" i="39"/>
  <c r="F24" i="39" s="1"/>
  <c r="M14" i="32"/>
  <c r="N14" i="32" s="1"/>
  <c r="E14" i="32"/>
  <c r="I14" i="32"/>
  <c r="J14" i="32" s="1"/>
  <c r="M11" i="36"/>
  <c r="N11" i="36" s="1"/>
  <c r="E11" i="36"/>
  <c r="F11" i="36" s="1"/>
  <c r="I11" i="36"/>
  <c r="J11" i="36" s="1"/>
  <c r="E24" i="30"/>
  <c r="F24" i="30" s="1"/>
  <c r="I24" i="30"/>
  <c r="J24" i="30" s="1"/>
  <c r="M24" i="30"/>
  <c r="N24" i="30" s="1"/>
  <c r="E17" i="31"/>
  <c r="F17" i="31" s="1"/>
  <c r="I17" i="31"/>
  <c r="J17" i="31" s="1"/>
  <c r="M17" i="31"/>
  <c r="N17" i="31" s="1"/>
  <c r="M28" i="35"/>
  <c r="N28" i="35" s="1"/>
  <c r="I28" i="35"/>
  <c r="J28" i="35" s="1"/>
  <c r="E28" i="35"/>
  <c r="F28" i="35" s="1"/>
  <c r="M20" i="38"/>
  <c r="N20" i="38" s="1"/>
  <c r="I20" i="38"/>
  <c r="J20" i="38" s="1"/>
  <c r="E20" i="38"/>
  <c r="F20" i="38" s="1"/>
  <c r="I15" i="37"/>
  <c r="J15" i="37" s="1"/>
  <c r="E15" i="37"/>
  <c r="F15" i="37" s="1"/>
  <c r="M15" i="37"/>
  <c r="N15" i="37" s="1"/>
  <c r="E34" i="38"/>
  <c r="F34" i="38" s="1"/>
  <c r="M34" i="38"/>
  <c r="N34" i="38" s="1"/>
  <c r="I34" i="38"/>
  <c r="J34" i="38" s="1"/>
  <c r="M17" i="39"/>
  <c r="N17" i="39" s="1"/>
  <c r="I17" i="39"/>
  <c r="J17" i="39" s="1"/>
  <c r="E17" i="39"/>
  <c r="F17" i="39" s="1"/>
  <c r="M12" i="33"/>
  <c r="N12" i="33" s="1"/>
  <c r="I12" i="33"/>
  <c r="J12" i="33" s="1"/>
  <c r="E12" i="33"/>
  <c r="F12" i="33" s="1"/>
  <c r="M13" i="38"/>
  <c r="N13" i="38" s="1"/>
  <c r="I13" i="38"/>
  <c r="J13" i="38" s="1"/>
  <c r="E13" i="38"/>
  <c r="F13" i="38" s="1"/>
  <c r="M31" i="31"/>
  <c r="N31" i="31" s="1"/>
  <c r="I31" i="31"/>
  <c r="J31" i="31" s="1"/>
  <c r="E31" i="31"/>
  <c r="M27" i="38"/>
  <c r="N27" i="38" s="1"/>
  <c r="I27" i="38"/>
  <c r="J27" i="38" s="1"/>
  <c r="E27" i="38"/>
  <c r="F27" i="38" s="1"/>
  <c r="E36" i="40"/>
  <c r="F36" i="40" s="1"/>
  <c r="I8" i="37"/>
  <c r="J8" i="37" s="1"/>
  <c r="E8" i="37"/>
  <c r="F8" i="37" s="1"/>
  <c r="M8" i="37"/>
  <c r="N8" i="37" s="1"/>
  <c r="I32" i="36"/>
  <c r="J32" i="36" s="1"/>
  <c r="E32" i="36"/>
  <c r="F32" i="36" s="1"/>
  <c r="M32" i="36"/>
  <c r="N32" i="36" s="1"/>
  <c r="I22" i="40"/>
  <c r="J22" i="40" s="1"/>
  <c r="M22" i="40"/>
  <c r="N22" i="40" s="1"/>
  <c r="E22" i="40"/>
  <c r="F22" i="40" s="1"/>
  <c r="M10" i="39"/>
  <c r="N10" i="39" s="1"/>
  <c r="I10" i="39"/>
  <c r="J10" i="39" s="1"/>
  <c r="E10" i="39"/>
  <c r="F10" i="39" s="1"/>
  <c r="I7" i="32"/>
  <c r="J7" i="32" s="1"/>
  <c r="E7" i="32"/>
  <c r="M7" i="32"/>
  <c r="N7" i="32" s="1"/>
  <c r="M10" i="30"/>
  <c r="N10" i="30" s="1"/>
  <c r="I10" i="30"/>
  <c r="J10" i="30" s="1"/>
  <c r="E10" i="30"/>
  <c r="F10" i="30" s="1"/>
  <c r="M7" i="35"/>
  <c r="N7" i="35" s="1"/>
  <c r="I7" i="35"/>
  <c r="J7" i="35" s="1"/>
  <c r="E7" i="35"/>
  <c r="F7" i="35" s="1"/>
  <c r="M25" i="36"/>
  <c r="N25" i="36" s="1"/>
  <c r="I25" i="36"/>
  <c r="J25" i="36" s="1"/>
  <c r="E25" i="36"/>
  <c r="F25" i="36" s="1"/>
  <c r="M17" i="30"/>
  <c r="N17" i="30" s="1"/>
  <c r="E17" i="30"/>
  <c r="F17" i="30" s="1"/>
  <c r="I17" i="30"/>
  <c r="J17" i="30" s="1"/>
  <c r="I15" i="40"/>
  <c r="J15" i="40" s="1"/>
  <c r="M15" i="40"/>
  <c r="N15" i="40" s="1"/>
  <c r="E15" i="40"/>
  <c r="F15" i="40" s="1"/>
  <c r="I22" i="37"/>
  <c r="J22" i="37" s="1"/>
  <c r="E22" i="37"/>
  <c r="F22" i="37" s="1"/>
  <c r="M22" i="37"/>
  <c r="N22" i="37" s="1"/>
  <c r="M30" i="34"/>
  <c r="N30" i="34" s="1"/>
  <c r="I30" i="34"/>
  <c r="J30" i="34" s="1"/>
  <c r="E30" i="34"/>
  <c r="F30" i="34" s="1"/>
  <c r="I31" i="30"/>
  <c r="J31" i="30" s="1"/>
  <c r="E31" i="30"/>
  <c r="F31" i="30" s="1"/>
  <c r="M31" i="30"/>
  <c r="N31" i="30" s="1"/>
  <c r="E19" i="33"/>
  <c r="F19" i="33" s="1"/>
  <c r="I19" i="33"/>
  <c r="J19" i="33" s="1"/>
  <c r="M19" i="33"/>
  <c r="N19" i="33" s="1"/>
  <c r="E26" i="33"/>
  <c r="M26" i="33"/>
  <c r="N26" i="33" s="1"/>
  <c r="I26" i="33"/>
  <c r="J26" i="33" s="1"/>
  <c r="I36" i="40"/>
  <c r="J36" i="40" s="1"/>
  <c r="I35" i="32"/>
  <c r="J35" i="32" s="1"/>
  <c r="E35" i="32"/>
  <c r="F35" i="32" s="1"/>
  <c r="M35" i="32"/>
  <c r="N35" i="32" s="1"/>
  <c r="M18" i="36"/>
  <c r="N18" i="36" s="1"/>
  <c r="I18" i="36"/>
  <c r="J18" i="36" s="1"/>
  <c r="E18" i="36"/>
  <c r="F18" i="36" s="1"/>
  <c r="E34" i="30"/>
  <c r="M34" i="30"/>
  <c r="N34" i="30" s="1"/>
  <c r="I34" i="30"/>
  <c r="J34" i="30" s="1"/>
  <c r="M16" i="34"/>
  <c r="N16" i="34" s="1"/>
  <c r="I16" i="34"/>
  <c r="J16" i="34" s="1"/>
  <c r="E16" i="34"/>
  <c r="F16" i="34" s="1"/>
  <c r="M33" i="33"/>
  <c r="N33" i="33" s="1"/>
  <c r="I33" i="33"/>
  <c r="J33" i="33" s="1"/>
  <c r="E33" i="33"/>
  <c r="F33" i="33" s="1"/>
  <c r="M9" i="34"/>
  <c r="N9" i="34" s="1"/>
  <c r="I9" i="34"/>
  <c r="J9" i="34" s="1"/>
  <c r="E9" i="34"/>
  <c r="F9" i="34" s="1"/>
  <c r="M28" i="32"/>
  <c r="N28" i="32" s="1"/>
  <c r="E28" i="32"/>
  <c r="F28" i="32" s="1"/>
  <c r="I28" i="32"/>
  <c r="J28" i="32" s="1"/>
  <c r="E21" i="32"/>
  <c r="I21" i="32"/>
  <c r="J21" i="32" s="1"/>
  <c r="M21" i="32"/>
  <c r="N21" i="32" s="1"/>
  <c r="M36" i="36"/>
  <c r="N36" i="36" s="1"/>
  <c r="M36" i="33"/>
  <c r="N36" i="33" s="1"/>
  <c r="E36" i="38"/>
  <c r="F36" i="38" s="1"/>
  <c r="M36" i="35"/>
  <c r="N36" i="35" s="1"/>
  <c r="M30" i="35"/>
  <c r="N30" i="35" s="1"/>
  <c r="I30" i="35"/>
  <c r="J30" i="35" s="1"/>
  <c r="E30" i="35"/>
  <c r="F30" i="35" s="1"/>
  <c r="M34" i="36"/>
  <c r="N34" i="36" s="1"/>
  <c r="I34" i="36"/>
  <c r="J34" i="36" s="1"/>
  <c r="E34" i="36"/>
  <c r="M29" i="32"/>
  <c r="N29" i="32" s="1"/>
  <c r="I29" i="32"/>
  <c r="J29" i="32" s="1"/>
  <c r="E29" i="32"/>
  <c r="F29" i="32" s="1"/>
  <c r="M21" i="36"/>
  <c r="N21" i="36" s="1"/>
  <c r="E21" i="36"/>
  <c r="F21" i="36" s="1"/>
  <c r="I21" i="36"/>
  <c r="J21" i="36" s="1"/>
  <c r="M16" i="40"/>
  <c r="N16" i="40" s="1"/>
  <c r="I16" i="40"/>
  <c r="J16" i="40" s="1"/>
  <c r="E16" i="40"/>
  <c r="F16" i="40" s="1"/>
  <c r="M16" i="30"/>
  <c r="N16" i="30" s="1"/>
  <c r="I16" i="30"/>
  <c r="J16" i="30" s="1"/>
  <c r="E16" i="30"/>
  <c r="F16" i="30" s="1"/>
  <c r="M7" i="39"/>
  <c r="N7" i="39" s="1"/>
  <c r="I7" i="39"/>
  <c r="J7" i="39" s="1"/>
  <c r="E7" i="39"/>
  <c r="F7" i="39" s="1"/>
  <c r="E22" i="32"/>
  <c r="F22" i="32" s="1"/>
  <c r="I22" i="32"/>
  <c r="J22" i="32" s="1"/>
  <c r="M22" i="32"/>
  <c r="N22" i="32" s="1"/>
  <c r="E30" i="30"/>
  <c r="F30" i="30" s="1"/>
  <c r="M30" i="30"/>
  <c r="N30" i="30" s="1"/>
  <c r="I30" i="30"/>
  <c r="J30" i="30" s="1"/>
  <c r="I10" i="37"/>
  <c r="J10" i="37" s="1"/>
  <c r="E10" i="37"/>
  <c r="F10" i="37" s="1"/>
  <c r="M10" i="37"/>
  <c r="N10" i="37" s="1"/>
  <c r="M25" i="35"/>
  <c r="N25" i="35" s="1"/>
  <c r="I25" i="35"/>
  <c r="J25" i="35" s="1"/>
  <c r="E25" i="35"/>
  <c r="F25" i="35" s="1"/>
  <c r="I27" i="37"/>
  <c r="J27" i="37" s="1"/>
  <c r="E27" i="37"/>
  <c r="F27" i="37" s="1"/>
  <c r="M27" i="37"/>
  <c r="N27" i="37" s="1"/>
  <c r="M32" i="39"/>
  <c r="N32" i="39" s="1"/>
  <c r="I32" i="39"/>
  <c r="J32" i="39" s="1"/>
  <c r="E32" i="39"/>
  <c r="F32" i="39" s="1"/>
  <c r="M35" i="39"/>
  <c r="N35" i="39" s="1"/>
  <c r="I35" i="39"/>
  <c r="J35" i="39" s="1"/>
  <c r="E35" i="39"/>
  <c r="F35" i="39" s="1"/>
  <c r="M27" i="32"/>
  <c r="N27" i="32" s="1"/>
  <c r="E27" i="32"/>
  <c r="F27" i="32" s="1"/>
  <c r="I27" i="32"/>
  <c r="J27" i="32" s="1"/>
  <c r="M25" i="31"/>
  <c r="N25" i="31" s="1"/>
  <c r="E25" i="31"/>
  <c r="F25" i="31" s="1"/>
  <c r="I25" i="31"/>
  <c r="J25" i="31" s="1"/>
  <c r="M22" i="39"/>
  <c r="N22" i="39" s="1"/>
  <c r="I22" i="39"/>
  <c r="J22" i="39" s="1"/>
  <c r="E22" i="39"/>
  <c r="F22" i="39" s="1"/>
  <c r="I20" i="39"/>
  <c r="J20" i="39" s="1"/>
  <c r="M20" i="39"/>
  <c r="N20" i="39" s="1"/>
  <c r="E20" i="39"/>
  <c r="F20" i="39" s="1"/>
  <c r="M17" i="33"/>
  <c r="N17" i="33" s="1"/>
  <c r="I17" i="33"/>
  <c r="J17" i="33" s="1"/>
  <c r="E17" i="33"/>
  <c r="F17" i="33" s="1"/>
  <c r="E9" i="32"/>
  <c r="I9" i="32"/>
  <c r="J9" i="32" s="1"/>
  <c r="M9" i="32"/>
  <c r="N9" i="32" s="1"/>
  <c r="M6" i="39"/>
  <c r="N6" i="39" s="1"/>
  <c r="I6" i="39"/>
  <c r="J6" i="39" s="1"/>
  <c r="E6" i="39"/>
  <c r="F6" i="39" s="1"/>
  <c r="M14" i="34"/>
  <c r="N14" i="34" s="1"/>
  <c r="I14" i="34"/>
  <c r="J14" i="34" s="1"/>
  <c r="E14" i="34"/>
  <c r="F14" i="34" s="1"/>
  <c r="M12" i="36"/>
  <c r="N12" i="36" s="1"/>
  <c r="I12" i="36"/>
  <c r="J12" i="36" s="1"/>
  <c r="E12" i="36"/>
  <c r="F12" i="36" s="1"/>
  <c r="I11" i="38"/>
  <c r="J11" i="38" s="1"/>
  <c r="E11" i="38"/>
  <c r="F11" i="38" s="1"/>
  <c r="M11" i="38"/>
  <c r="N11" i="38" s="1"/>
  <c r="E9" i="36"/>
  <c r="F9" i="36" s="1"/>
  <c r="M9" i="36"/>
  <c r="N9" i="36" s="1"/>
  <c r="I9" i="36"/>
  <c r="J9" i="36" s="1"/>
  <c r="E7" i="33"/>
  <c r="F7" i="33" s="1"/>
  <c r="I7" i="33"/>
  <c r="J7" i="33" s="1"/>
  <c r="M7" i="33"/>
  <c r="N7" i="33" s="1"/>
  <c r="I6" i="31"/>
  <c r="J6" i="31" s="1"/>
  <c r="E6" i="31"/>
  <c r="F6" i="31" s="1"/>
  <c r="M6" i="31"/>
  <c r="N6" i="31" s="1"/>
  <c r="I19" i="30"/>
  <c r="J19" i="30" s="1"/>
  <c r="E19" i="30"/>
  <c r="F19" i="30" s="1"/>
  <c r="M19" i="30"/>
  <c r="N19" i="30" s="1"/>
  <c r="I14" i="36"/>
  <c r="J14" i="36" s="1"/>
  <c r="E14" i="36"/>
  <c r="F14" i="36" s="1"/>
  <c r="M14" i="36"/>
  <c r="N14" i="36" s="1"/>
  <c r="M12" i="38"/>
  <c r="N12" i="38" s="1"/>
  <c r="E12" i="38"/>
  <c r="F12" i="38" s="1"/>
  <c r="I12" i="38"/>
  <c r="J12" i="38" s="1"/>
  <c r="M11" i="40"/>
  <c r="N11" i="40" s="1"/>
  <c r="I11" i="40"/>
  <c r="J11" i="40" s="1"/>
  <c r="E11" i="40"/>
  <c r="F11" i="40" s="1"/>
  <c r="M9" i="40"/>
  <c r="N9" i="40" s="1"/>
  <c r="I9" i="40"/>
  <c r="J9" i="40" s="1"/>
  <c r="E9" i="40"/>
  <c r="F9" i="40" s="1"/>
  <c r="M6" i="32"/>
  <c r="N6" i="32" s="1"/>
  <c r="I6" i="32"/>
  <c r="J6" i="32" s="1"/>
  <c r="M18" i="40"/>
  <c r="N18" i="40" s="1"/>
  <c r="I18" i="40"/>
  <c r="J18" i="40" s="1"/>
  <c r="E18" i="40"/>
  <c r="F18" i="40" s="1"/>
  <c r="E15" i="36"/>
  <c r="F15" i="36" s="1"/>
  <c r="M15" i="36"/>
  <c r="N15" i="36" s="1"/>
  <c r="I15" i="36"/>
  <c r="J15" i="36" s="1"/>
  <c r="M12" i="40"/>
  <c r="N12" i="40" s="1"/>
  <c r="I12" i="40"/>
  <c r="J12" i="40" s="1"/>
  <c r="E12" i="40"/>
  <c r="M34" i="40"/>
  <c r="N34" i="40" s="1"/>
  <c r="I34" i="40"/>
  <c r="J34" i="40" s="1"/>
  <c r="E34" i="40"/>
  <c r="F34" i="40" s="1"/>
  <c r="I24" i="36"/>
  <c r="J24" i="36" s="1"/>
  <c r="M24" i="36"/>
  <c r="N24" i="36" s="1"/>
  <c r="E24" i="36"/>
  <c r="F24" i="36" s="1"/>
  <c r="I17" i="37"/>
  <c r="J17" i="37" s="1"/>
  <c r="E17" i="37"/>
  <c r="F17" i="37" s="1"/>
  <c r="M17" i="37"/>
  <c r="N17" i="37" s="1"/>
  <c r="I15" i="34"/>
  <c r="J15" i="34" s="1"/>
  <c r="M15" i="34"/>
  <c r="N15" i="34" s="1"/>
  <c r="E15" i="34"/>
  <c r="F15" i="34" s="1"/>
  <c r="M12" i="39"/>
  <c r="N12" i="39" s="1"/>
  <c r="I12" i="39"/>
  <c r="J12" i="39" s="1"/>
  <c r="E12" i="39"/>
  <c r="F12" i="39" s="1"/>
  <c r="M10" i="33"/>
  <c r="N10" i="33" s="1"/>
  <c r="I10" i="33"/>
  <c r="J10" i="33" s="1"/>
  <c r="E10" i="33"/>
  <c r="F10" i="33" s="1"/>
  <c r="M6" i="37"/>
  <c r="N6" i="37" s="1"/>
  <c r="E6" i="37"/>
  <c r="F6" i="37" s="1"/>
  <c r="I6" i="37"/>
  <c r="J6" i="37" s="1"/>
  <c r="E30" i="31"/>
  <c r="F30" i="31" s="1"/>
  <c r="M30" i="31"/>
  <c r="N30" i="31" s="1"/>
  <c r="I30" i="31"/>
  <c r="J30" i="31" s="1"/>
  <c r="I21" i="30"/>
  <c r="J21" i="30" s="1"/>
  <c r="M21" i="30"/>
  <c r="N21" i="30" s="1"/>
  <c r="E21" i="30"/>
  <c r="F21" i="30" s="1"/>
  <c r="E24" i="38"/>
  <c r="F24" i="38" s="1"/>
  <c r="M24" i="38"/>
  <c r="N24" i="38" s="1"/>
  <c r="I24" i="38"/>
  <c r="J24" i="38" s="1"/>
  <c r="E26" i="32"/>
  <c r="F26" i="32" s="1"/>
  <c r="M26" i="32"/>
  <c r="N26" i="32" s="1"/>
  <c r="I26" i="32"/>
  <c r="J26" i="32" s="1"/>
  <c r="I33" i="40"/>
  <c r="J33" i="40" s="1"/>
  <c r="E33" i="40"/>
  <c r="F33" i="40" s="1"/>
  <c r="M33" i="40"/>
  <c r="N33" i="40" s="1"/>
  <c r="M27" i="35"/>
  <c r="N27" i="35" s="1"/>
  <c r="I27" i="35"/>
  <c r="J27" i="35" s="1"/>
  <c r="E27" i="35"/>
  <c r="F27" i="35" s="1"/>
  <c r="M6" i="34"/>
  <c r="N6" i="34" s="1"/>
  <c r="I6" i="34"/>
  <c r="J6" i="34" s="1"/>
  <c r="E6" i="34"/>
  <c r="F6" i="34" s="1"/>
  <c r="M16" i="38"/>
  <c r="N16" i="38" s="1"/>
  <c r="I16" i="38"/>
  <c r="J16" i="38" s="1"/>
  <c r="E16" i="38"/>
  <c r="F16" i="38" s="1"/>
  <c r="M33" i="38"/>
  <c r="N33" i="38" s="1"/>
  <c r="I33" i="38"/>
  <c r="J33" i="38" s="1"/>
  <c r="E33" i="38"/>
  <c r="F33" i="38" s="1"/>
  <c r="E6" i="36"/>
  <c r="F6" i="36" s="1"/>
  <c r="M6" i="36"/>
  <c r="N6" i="36" s="1"/>
  <c r="I6" i="36"/>
  <c r="J6" i="36" s="1"/>
  <c r="M23" i="35"/>
  <c r="N23" i="35" s="1"/>
  <c r="I23" i="35"/>
  <c r="J23" i="35" s="1"/>
  <c r="E23" i="35"/>
  <c r="F23" i="35" s="1"/>
  <c r="M28" i="33"/>
  <c r="N28" i="33" s="1"/>
  <c r="I28" i="33"/>
  <c r="J28" i="33" s="1"/>
  <c r="E28" i="33"/>
  <c r="F28" i="33" s="1"/>
  <c r="E29" i="31"/>
  <c r="F29" i="31" s="1"/>
  <c r="M29" i="31"/>
  <c r="N29" i="31" s="1"/>
  <c r="I29" i="31"/>
  <c r="J29" i="31" s="1"/>
  <c r="I31" i="40"/>
  <c r="J31" i="40" s="1"/>
  <c r="E31" i="40"/>
  <c r="F31" i="40" s="1"/>
  <c r="M31" i="40"/>
  <c r="N31" i="40" s="1"/>
  <c r="E18" i="31"/>
  <c r="F18" i="31" s="1"/>
  <c r="I18" i="31"/>
  <c r="J18" i="31" s="1"/>
  <c r="M18" i="31"/>
  <c r="N18" i="31" s="1"/>
  <c r="I15" i="31"/>
  <c r="J15" i="31" s="1"/>
  <c r="E15" i="31"/>
  <c r="F15" i="31" s="1"/>
  <c r="M15" i="31"/>
  <c r="N15" i="31" s="1"/>
  <c r="I36" i="31"/>
  <c r="J36" i="31" s="1"/>
  <c r="I36" i="38"/>
  <c r="J36" i="38" s="1"/>
  <c r="M26" i="38"/>
  <c r="N26" i="38" s="1"/>
  <c r="I26" i="38"/>
  <c r="J26" i="38" s="1"/>
  <c r="E26" i="38"/>
  <c r="F26" i="38" s="1"/>
  <c r="M22" i="38"/>
  <c r="N22" i="38" s="1"/>
  <c r="I22" i="38"/>
  <c r="J22" i="38" s="1"/>
  <c r="E22" i="38"/>
  <c r="F22" i="38" s="1"/>
  <c r="M34" i="33"/>
  <c r="N34" i="33" s="1"/>
  <c r="I34" i="33"/>
  <c r="J34" i="33" s="1"/>
  <c r="E34" i="33"/>
  <c r="M22" i="35"/>
  <c r="N22" i="35" s="1"/>
  <c r="I22" i="35"/>
  <c r="J22" i="35" s="1"/>
  <c r="E22" i="35"/>
  <c r="F22" i="35" s="1"/>
  <c r="M27" i="40"/>
  <c r="N27" i="40" s="1"/>
  <c r="I27" i="40"/>
  <c r="J27" i="40" s="1"/>
  <c r="E27" i="40"/>
  <c r="F27" i="40" s="1"/>
  <c r="M32" i="30"/>
  <c r="N32" i="30" s="1"/>
  <c r="E32" i="30"/>
  <c r="F32" i="30" s="1"/>
  <c r="I32" i="30"/>
  <c r="J32" i="30" s="1"/>
  <c r="M34" i="31"/>
  <c r="N34" i="31" s="1"/>
  <c r="I34" i="31"/>
  <c r="J34" i="31" s="1"/>
  <c r="E34" i="31"/>
  <c r="F34" i="31" s="1"/>
  <c r="M31" i="36"/>
  <c r="N31" i="36" s="1"/>
  <c r="I31" i="36"/>
  <c r="J31" i="36" s="1"/>
  <c r="E31" i="36"/>
  <c r="I19" i="40"/>
  <c r="J19" i="40" s="1"/>
  <c r="E19" i="40"/>
  <c r="F19" i="40" s="1"/>
  <c r="M19" i="40"/>
  <c r="N19" i="40" s="1"/>
  <c r="M12" i="35"/>
  <c r="N12" i="35" s="1"/>
  <c r="I12" i="35"/>
  <c r="J12" i="35" s="1"/>
  <c r="E12" i="35"/>
  <c r="M7" i="31"/>
  <c r="N7" i="31" s="1"/>
  <c r="I7" i="31"/>
  <c r="J7" i="31" s="1"/>
  <c r="E7" i="31"/>
  <c r="F7" i="31" s="1"/>
  <c r="M17" i="35"/>
  <c r="N17" i="35" s="1"/>
  <c r="I17" i="35"/>
  <c r="J17" i="35" s="1"/>
  <c r="E17" i="35"/>
  <c r="F17" i="35" s="1"/>
  <c r="I15" i="35"/>
  <c r="J15" i="35" s="1"/>
  <c r="M15" i="35"/>
  <c r="N15" i="35" s="1"/>
  <c r="E15" i="35"/>
  <c r="F15" i="35" s="1"/>
  <c r="M9" i="38"/>
  <c r="N9" i="38" s="1"/>
  <c r="I9" i="38"/>
  <c r="J9" i="38" s="1"/>
  <c r="E9" i="38"/>
  <c r="F9" i="38" s="1"/>
  <c r="M7" i="36"/>
  <c r="N7" i="36" s="1"/>
  <c r="I7" i="36"/>
  <c r="J7" i="36" s="1"/>
  <c r="E7" i="36"/>
  <c r="F7" i="36" s="1"/>
  <c r="M15" i="39"/>
  <c r="N15" i="39" s="1"/>
  <c r="E15" i="39"/>
  <c r="F15" i="39" s="1"/>
  <c r="I15" i="39"/>
  <c r="J15" i="39" s="1"/>
  <c r="M7" i="38"/>
  <c r="N7" i="38" s="1"/>
  <c r="I7" i="38"/>
  <c r="J7" i="38" s="1"/>
  <c r="E7" i="38"/>
  <c r="F7" i="38" s="1"/>
  <c r="M34" i="34"/>
  <c r="N34" i="34" s="1"/>
  <c r="I34" i="34"/>
  <c r="J34" i="34" s="1"/>
  <c r="E34" i="34"/>
  <c r="F34" i="34" s="1"/>
  <c r="M19" i="35"/>
  <c r="N19" i="35" s="1"/>
  <c r="I19" i="35"/>
  <c r="J19" i="35" s="1"/>
  <c r="E19" i="35"/>
  <c r="F19" i="35" s="1"/>
  <c r="M10" i="34"/>
  <c r="N10" i="34" s="1"/>
  <c r="I10" i="34"/>
  <c r="J10" i="34" s="1"/>
  <c r="E10" i="34"/>
  <c r="F10" i="34" s="1"/>
  <c r="I8" i="30"/>
  <c r="J8" i="30" s="1"/>
  <c r="M8" i="30"/>
  <c r="N8" i="30" s="1"/>
  <c r="E8" i="30"/>
  <c r="F8" i="30" s="1"/>
  <c r="I6" i="30"/>
  <c r="J6" i="30" s="1"/>
  <c r="E6" i="30"/>
  <c r="F6" i="30" s="1"/>
  <c r="M6" i="30"/>
  <c r="N6" i="30" s="1"/>
  <c r="M22" i="36"/>
  <c r="N22" i="36" s="1"/>
  <c r="I22" i="36"/>
  <c r="J22" i="36" s="1"/>
  <c r="E22" i="36"/>
  <c r="F22" i="36" s="1"/>
  <c r="I17" i="34"/>
  <c r="J17" i="34" s="1"/>
  <c r="E17" i="34"/>
  <c r="F17" i="34" s="1"/>
  <c r="M17" i="34"/>
  <c r="N17" i="34" s="1"/>
  <c r="I12" i="34"/>
  <c r="J12" i="34" s="1"/>
  <c r="M12" i="34"/>
  <c r="N12" i="34" s="1"/>
  <c r="E12" i="34"/>
  <c r="F12" i="34" s="1"/>
  <c r="I26" i="30"/>
  <c r="J26" i="30" s="1"/>
  <c r="M26" i="30"/>
  <c r="N26" i="30" s="1"/>
  <c r="E26" i="30"/>
  <c r="F26" i="30" s="1"/>
  <c r="I15" i="33"/>
  <c r="J15" i="33" s="1"/>
  <c r="M15" i="33"/>
  <c r="N15" i="33" s="1"/>
  <c r="E15" i="33"/>
  <c r="F15" i="33" s="1"/>
  <c r="M24" i="37"/>
  <c r="N24" i="37" s="1"/>
  <c r="I24" i="37"/>
  <c r="J24" i="37" s="1"/>
  <c r="E24" i="37"/>
  <c r="F24" i="37" s="1"/>
  <c r="I26" i="37"/>
  <c r="J26" i="37" s="1"/>
  <c r="E26" i="37"/>
  <c r="F26" i="37" s="1"/>
  <c r="M26" i="37"/>
  <c r="N26" i="37" s="1"/>
  <c r="E30" i="38"/>
  <c r="F30" i="38" s="1"/>
  <c r="M30" i="38"/>
  <c r="N30" i="38" s="1"/>
  <c r="I30" i="38"/>
  <c r="J30" i="38" s="1"/>
  <c r="E35" i="34"/>
  <c r="F35" i="34" s="1"/>
  <c r="I35" i="34"/>
  <c r="J35" i="34" s="1"/>
  <c r="M35" i="34"/>
  <c r="N35" i="34" s="1"/>
  <c r="I23" i="36"/>
  <c r="J23" i="36" s="1"/>
  <c r="M23" i="36"/>
  <c r="N23" i="36" s="1"/>
  <c r="E23" i="36"/>
  <c r="F23" i="36" s="1"/>
  <c r="I25" i="30"/>
  <c r="J25" i="30" s="1"/>
  <c r="E25" i="30"/>
  <c r="F25" i="30" s="1"/>
  <c r="M25" i="30"/>
  <c r="N25" i="30" s="1"/>
  <c r="M23" i="39"/>
  <c r="N23" i="39" s="1"/>
  <c r="I23" i="39"/>
  <c r="J23" i="39" s="1"/>
  <c r="E23" i="39"/>
  <c r="F23" i="39" s="1"/>
  <c r="I29" i="38"/>
  <c r="J29" i="38" s="1"/>
  <c r="E29" i="38"/>
  <c r="F29" i="38" s="1"/>
  <c r="M29" i="38"/>
  <c r="N29" i="38" s="1"/>
  <c r="M22" i="33"/>
  <c r="N22" i="33" s="1"/>
  <c r="I22" i="33"/>
  <c r="J22" i="33" s="1"/>
  <c r="E22" i="33"/>
  <c r="F22" i="33" s="1"/>
  <c r="M27" i="33"/>
  <c r="N27" i="33" s="1"/>
  <c r="I27" i="33"/>
  <c r="J27" i="33" s="1"/>
  <c r="E27" i="33"/>
  <c r="F27" i="33" s="1"/>
  <c r="I28" i="37"/>
  <c r="J28" i="37" s="1"/>
  <c r="E28" i="37"/>
  <c r="F28" i="37" s="1"/>
  <c r="M28" i="37"/>
  <c r="N28" i="37" s="1"/>
  <c r="M8" i="34"/>
  <c r="N8" i="34" s="1"/>
  <c r="I8" i="34"/>
  <c r="J8" i="34" s="1"/>
  <c r="E8" i="34"/>
  <c r="F8" i="34" s="1"/>
  <c r="M16" i="31"/>
  <c r="N16" i="31" s="1"/>
  <c r="E16" i="31"/>
  <c r="F16" i="31" s="1"/>
  <c r="I16" i="31"/>
  <c r="J16" i="31" s="1"/>
  <c r="E36" i="31"/>
  <c r="F36" i="31" s="1"/>
  <c r="M36" i="38"/>
  <c r="N36" i="38" s="1"/>
  <c r="M21" i="38"/>
  <c r="N21" i="38" s="1"/>
  <c r="I21" i="38"/>
  <c r="J21" i="38" s="1"/>
  <c r="E21" i="38"/>
  <c r="F21" i="38" s="1"/>
  <c r="I17" i="32"/>
  <c r="J17" i="32" s="1"/>
  <c r="M17" i="32"/>
  <c r="N17" i="32" s="1"/>
  <c r="E17" i="32"/>
  <c r="E33" i="32"/>
  <c r="F33" i="32" s="1"/>
  <c r="M33" i="32"/>
  <c r="N33" i="32" s="1"/>
  <c r="I33" i="32"/>
  <c r="J33" i="32" s="1"/>
  <c r="M25" i="34"/>
  <c r="N25" i="34" s="1"/>
  <c r="I25" i="34"/>
  <c r="J25" i="34" s="1"/>
  <c r="E25" i="34"/>
  <c r="F25" i="34" s="1"/>
  <c r="M25" i="38"/>
  <c r="N25" i="38" s="1"/>
  <c r="I25" i="38"/>
  <c r="J25" i="38" s="1"/>
  <c r="E25" i="38"/>
  <c r="F25" i="38" s="1"/>
  <c r="M29" i="34"/>
  <c r="N29" i="34" s="1"/>
  <c r="E29" i="34"/>
  <c r="F29" i="34" s="1"/>
  <c r="I29" i="34"/>
  <c r="J29" i="34" s="1"/>
  <c r="E30" i="39"/>
  <c r="F30" i="39" s="1"/>
  <c r="M30" i="39"/>
  <c r="N30" i="39" s="1"/>
  <c r="I30" i="39"/>
  <c r="J30" i="39" s="1"/>
  <c r="E33" i="37"/>
  <c r="F33" i="37" s="1"/>
  <c r="M33" i="37"/>
  <c r="N33" i="37" s="1"/>
  <c r="I33" i="37"/>
  <c r="J33" i="37" s="1"/>
  <c r="M28" i="38"/>
  <c r="N28" i="38" s="1"/>
  <c r="I28" i="38"/>
  <c r="J28" i="38" s="1"/>
  <c r="E28" i="38"/>
  <c r="F28" i="38" s="1"/>
  <c r="I35" i="37"/>
  <c r="J35" i="37" s="1"/>
  <c r="E35" i="37"/>
  <c r="F35" i="37" s="1"/>
  <c r="M35" i="37"/>
  <c r="N35" i="37" s="1"/>
  <c r="E20" i="32"/>
  <c r="F20" i="32" s="1"/>
  <c r="M20" i="32"/>
  <c r="N20" i="32" s="1"/>
  <c r="I20" i="32"/>
  <c r="J20" i="32" s="1"/>
  <c r="M25" i="39"/>
  <c r="N25" i="39" s="1"/>
  <c r="I25" i="39"/>
  <c r="J25" i="39" s="1"/>
  <c r="E25" i="39"/>
  <c r="F25" i="39" s="1"/>
  <c r="E27" i="39"/>
  <c r="F27" i="39" s="1"/>
  <c r="I27" i="39"/>
  <c r="J27" i="39" s="1"/>
  <c r="M27" i="39"/>
  <c r="N27" i="39" s="1"/>
  <c r="M28" i="30"/>
  <c r="N28" i="30" s="1"/>
  <c r="E28" i="30"/>
  <c r="F28" i="30" s="1"/>
  <c r="I28" i="30"/>
  <c r="J28" i="30" s="1"/>
  <c r="M35" i="33"/>
  <c r="N35" i="33" s="1"/>
  <c r="I35" i="33"/>
  <c r="J35" i="33" s="1"/>
  <c r="E35" i="33"/>
  <c r="F35" i="33" s="1"/>
  <c r="M13" i="34"/>
  <c r="N13" i="34" s="1"/>
  <c r="I13" i="34"/>
  <c r="J13" i="34" s="1"/>
  <c r="E13" i="34"/>
  <c r="F13" i="34" s="1"/>
  <c r="M26" i="34"/>
  <c r="N26" i="34" s="1"/>
  <c r="I26" i="34"/>
  <c r="J26" i="34" s="1"/>
  <c r="E26" i="34"/>
  <c r="F26" i="34" s="1"/>
  <c r="M28" i="36"/>
  <c r="N28" i="36" s="1"/>
  <c r="I28" i="36"/>
  <c r="J28" i="36" s="1"/>
  <c r="E28" i="36"/>
  <c r="F28" i="36" s="1"/>
  <c r="I25" i="40"/>
  <c r="J25" i="40" s="1"/>
  <c r="E25" i="40"/>
  <c r="F25" i="40" s="1"/>
  <c r="M25" i="40"/>
  <c r="N25" i="40" s="1"/>
  <c r="M23" i="33"/>
  <c r="N23" i="33" s="1"/>
  <c r="E23" i="33"/>
  <c r="F23" i="33" s="1"/>
  <c r="I23" i="33"/>
  <c r="J23" i="33" s="1"/>
  <c r="I20" i="36"/>
  <c r="J20" i="36" s="1"/>
  <c r="E20" i="36"/>
  <c r="F20" i="36" s="1"/>
  <c r="M20" i="36"/>
  <c r="N20" i="36" s="1"/>
  <c r="M18" i="34"/>
  <c r="N18" i="34" s="1"/>
  <c r="I18" i="34"/>
  <c r="J18" i="34" s="1"/>
  <c r="E18" i="34"/>
  <c r="F18" i="34" s="1"/>
  <c r="M17" i="36"/>
  <c r="N17" i="36" s="1"/>
  <c r="I17" i="36"/>
  <c r="J17" i="36" s="1"/>
  <c r="E17" i="36"/>
  <c r="F17" i="36" s="1"/>
  <c r="I13" i="40"/>
  <c r="J13" i="40" s="1"/>
  <c r="E13" i="40"/>
  <c r="F13" i="40" s="1"/>
  <c r="M13" i="40"/>
  <c r="N13" i="40" s="1"/>
  <c r="M8" i="39"/>
  <c r="N8" i="39" s="1"/>
  <c r="I8" i="39"/>
  <c r="J8" i="39" s="1"/>
  <c r="E8" i="39"/>
  <c r="F8" i="39" s="1"/>
  <c r="I34" i="37"/>
  <c r="J34" i="37" s="1"/>
  <c r="E34" i="37"/>
  <c r="F34" i="37" s="1"/>
  <c r="M34" i="37"/>
  <c r="N34" i="37" s="1"/>
  <c r="M20" i="35"/>
  <c r="N20" i="35" s="1"/>
  <c r="I20" i="35"/>
  <c r="J20" i="35" s="1"/>
  <c r="E20" i="35"/>
  <c r="F20" i="35" s="1"/>
  <c r="E10" i="32"/>
  <c r="F10" i="32" s="1"/>
  <c r="I10" i="32"/>
  <c r="J10" i="32" s="1"/>
  <c r="M10" i="32"/>
  <c r="N10" i="32" s="1"/>
  <c r="M19" i="36"/>
  <c r="N19" i="36" s="1"/>
  <c r="I19" i="36"/>
  <c r="J19" i="36" s="1"/>
  <c r="E19" i="36"/>
  <c r="F19" i="36" s="1"/>
  <c r="M13" i="33"/>
  <c r="N13" i="33" s="1"/>
  <c r="E13" i="33"/>
  <c r="F13" i="33" s="1"/>
  <c r="I13" i="33"/>
  <c r="J13" i="33" s="1"/>
  <c r="I11" i="31"/>
  <c r="J11" i="31" s="1"/>
  <c r="E11" i="31"/>
  <c r="M11" i="31"/>
  <c r="N11" i="31" s="1"/>
  <c r="I9" i="31"/>
  <c r="J9" i="31" s="1"/>
  <c r="M9" i="31"/>
  <c r="N9" i="31" s="1"/>
  <c r="E9" i="31"/>
  <c r="F9" i="31" s="1"/>
  <c r="I20" i="30"/>
  <c r="J20" i="30" s="1"/>
  <c r="M20" i="30"/>
  <c r="N20" i="30" s="1"/>
  <c r="E20" i="30"/>
  <c r="F20" i="30" s="1"/>
  <c r="M18" i="35"/>
  <c r="N18" i="35" s="1"/>
  <c r="I18" i="35"/>
  <c r="J18" i="35" s="1"/>
  <c r="E18" i="35"/>
  <c r="F18" i="35" s="1"/>
  <c r="M12" i="32"/>
  <c r="N12" i="32" s="1"/>
  <c r="I12" i="32"/>
  <c r="J12" i="32" s="1"/>
  <c r="E12" i="32"/>
  <c r="M10" i="36"/>
  <c r="N10" i="36" s="1"/>
  <c r="I10" i="36"/>
  <c r="J10" i="36" s="1"/>
  <c r="E10" i="36"/>
  <c r="F10" i="36" s="1"/>
  <c r="M8" i="35"/>
  <c r="N8" i="35" s="1"/>
  <c r="I8" i="35"/>
  <c r="J8" i="35" s="1"/>
  <c r="E8" i="35"/>
  <c r="F8" i="35" s="1"/>
  <c r="I7" i="37"/>
  <c r="J7" i="37" s="1"/>
  <c r="E7" i="37"/>
  <c r="F7" i="37" s="1"/>
  <c r="M7" i="37"/>
  <c r="N7" i="37" s="1"/>
  <c r="E26" i="31"/>
  <c r="F26" i="31" s="1"/>
  <c r="I26" i="31"/>
  <c r="J26" i="31" s="1"/>
  <c r="M26" i="31"/>
  <c r="N26" i="31" s="1"/>
  <c r="E32" i="33"/>
  <c r="F32" i="33" s="1"/>
  <c r="M32" i="33"/>
  <c r="N32" i="33" s="1"/>
  <c r="I32" i="33"/>
  <c r="J32" i="33" s="1"/>
  <c r="I32" i="38"/>
  <c r="J32" i="38" s="1"/>
  <c r="E32" i="38"/>
  <c r="F32" i="38" s="1"/>
  <c r="M32" i="38"/>
  <c r="N32" i="38" s="1"/>
  <c r="M33" i="35"/>
  <c r="N33" i="35" s="1"/>
  <c r="E33" i="35"/>
  <c r="F33" i="35" s="1"/>
  <c r="I33" i="35"/>
  <c r="J33" i="35" s="1"/>
  <c r="I27" i="30"/>
  <c r="J27" i="30" s="1"/>
  <c r="M27" i="30"/>
  <c r="N27" i="30" s="1"/>
  <c r="E27" i="30"/>
  <c r="F27" i="30" s="1"/>
  <c r="M31" i="32"/>
  <c r="N31" i="32" s="1"/>
  <c r="I31" i="32"/>
  <c r="J31" i="32" s="1"/>
  <c r="E31" i="32"/>
  <c r="F31" i="32" s="1"/>
  <c r="E21" i="37"/>
  <c r="F21" i="37" s="1"/>
  <c r="I21" i="37"/>
  <c r="J21" i="37" s="1"/>
  <c r="M21" i="37"/>
  <c r="N21" i="37" s="1"/>
  <c r="I9" i="30"/>
  <c r="J9" i="30" s="1"/>
  <c r="M9" i="30"/>
  <c r="N9" i="30" s="1"/>
  <c r="E9" i="30"/>
  <c r="F9" i="30" s="1"/>
  <c r="I20" i="31"/>
  <c r="J20" i="31" s="1"/>
  <c r="M20" i="31"/>
  <c r="N20" i="31" s="1"/>
  <c r="E20" i="31"/>
  <c r="F20" i="31" s="1"/>
  <c r="M29" i="36"/>
  <c r="N29" i="36" s="1"/>
  <c r="I29" i="36"/>
  <c r="J29" i="36" s="1"/>
  <c r="E29" i="36"/>
  <c r="F29" i="36" s="1"/>
  <c r="E20" i="33"/>
  <c r="F20" i="33" s="1"/>
  <c r="I20" i="33"/>
  <c r="J20" i="33" s="1"/>
  <c r="M20" i="33"/>
  <c r="N20" i="33" s="1"/>
  <c r="M21" i="33"/>
  <c r="N21" i="33" s="1"/>
  <c r="I21" i="33"/>
  <c r="J21" i="33" s="1"/>
  <c r="E21" i="33"/>
  <c r="F21" i="33" s="1"/>
  <c r="M33" i="31"/>
  <c r="E14" i="31"/>
  <c r="F14" i="31" s="1"/>
  <c r="I14" i="31"/>
  <c r="J14" i="31" s="1"/>
  <c r="M14" i="31"/>
  <c r="N14" i="31" s="1"/>
  <c r="I20" i="37"/>
  <c r="J20" i="37" s="1"/>
  <c r="M20" i="37"/>
  <c r="N20" i="37" s="1"/>
  <c r="E20" i="37"/>
  <c r="F20" i="37" s="1"/>
  <c r="I23" i="31"/>
  <c r="J23" i="31" s="1"/>
  <c r="M23" i="31"/>
  <c r="N23" i="31" s="1"/>
  <c r="E23" i="31"/>
  <c r="F23" i="31" s="1"/>
  <c r="I27" i="31"/>
  <c r="J27" i="31" s="1"/>
  <c r="M27" i="31"/>
  <c r="N27" i="31" s="1"/>
  <c r="E27" i="31"/>
  <c r="F27" i="31" s="1"/>
  <c r="M29" i="33"/>
  <c r="N29" i="33" s="1"/>
  <c r="I29" i="33"/>
  <c r="J29" i="33" s="1"/>
  <c r="E29" i="33"/>
  <c r="F29" i="33" s="1"/>
  <c r="E31" i="38"/>
  <c r="F31" i="38" s="1"/>
  <c r="M31" i="38"/>
  <c r="N31" i="38" s="1"/>
  <c r="I31" i="38"/>
  <c r="J31" i="38" s="1"/>
  <c r="I35" i="38"/>
  <c r="J35" i="38" s="1"/>
  <c r="E35" i="38"/>
  <c r="F35" i="38" s="1"/>
  <c r="M35" i="38"/>
  <c r="N35" i="38" s="1"/>
  <c r="M34" i="39"/>
  <c r="N34" i="39" s="1"/>
  <c r="I34" i="39"/>
  <c r="J34" i="39" s="1"/>
  <c r="E34" i="39"/>
  <c r="F34" i="39" s="1"/>
  <c r="M22" i="34"/>
  <c r="N22" i="34" s="1"/>
  <c r="I22" i="34"/>
  <c r="J22" i="34" s="1"/>
  <c r="E22" i="34"/>
  <c r="F22" i="34" s="1"/>
  <c r="M24" i="35"/>
  <c r="N24" i="35" s="1"/>
  <c r="I24" i="35"/>
  <c r="J24" i="35" s="1"/>
  <c r="E24" i="35"/>
  <c r="F24" i="35" s="1"/>
  <c r="M26" i="39"/>
  <c r="N26" i="39" s="1"/>
  <c r="I26" i="39"/>
  <c r="J26" i="39" s="1"/>
  <c r="E26" i="39"/>
  <c r="F26" i="39" s="1"/>
  <c r="M30" i="40"/>
  <c r="N30" i="40" s="1"/>
  <c r="E30" i="40"/>
  <c r="F30" i="40" s="1"/>
  <c r="I30" i="40"/>
  <c r="J30" i="40" s="1"/>
  <c r="E31" i="33"/>
  <c r="F31" i="33" s="1"/>
  <c r="I31" i="33"/>
  <c r="J31" i="33" s="1"/>
  <c r="M31" i="33"/>
  <c r="N31" i="33" s="1"/>
  <c r="M28" i="40"/>
  <c r="N28" i="40" s="1"/>
  <c r="I28" i="40"/>
  <c r="J28" i="40" s="1"/>
  <c r="E28" i="40"/>
  <c r="F28" i="40" s="1"/>
  <c r="I16" i="37"/>
  <c r="J16" i="37" s="1"/>
  <c r="E16" i="37"/>
  <c r="F16" i="37" s="1"/>
  <c r="M16" i="37"/>
  <c r="N16" i="37" s="1"/>
  <c r="E15" i="32"/>
  <c r="I15" i="32"/>
  <c r="J15" i="32" s="1"/>
  <c r="M15" i="32"/>
  <c r="N15" i="32" s="1"/>
  <c r="I13" i="30"/>
  <c r="J13" i="30" s="1"/>
  <c r="E13" i="30"/>
  <c r="F13" i="30" s="1"/>
  <c r="M13" i="30"/>
  <c r="N13" i="30" s="1"/>
  <c r="M10" i="40"/>
  <c r="N10" i="40" s="1"/>
  <c r="I10" i="40"/>
  <c r="J10" i="40" s="1"/>
  <c r="E10" i="40"/>
  <c r="F10" i="40" s="1"/>
  <c r="I7" i="40"/>
  <c r="J7" i="40" s="1"/>
  <c r="E7" i="40"/>
  <c r="F7" i="40" s="1"/>
  <c r="M7" i="40"/>
  <c r="N7" i="40" s="1"/>
  <c r="I17" i="38"/>
  <c r="J17" i="38" s="1"/>
  <c r="E17" i="38"/>
  <c r="F17" i="38" s="1"/>
  <c r="M17" i="38"/>
  <c r="N17" i="38" s="1"/>
  <c r="I15" i="30"/>
  <c r="J15" i="30" s="1"/>
  <c r="M15" i="30"/>
  <c r="N15" i="30" s="1"/>
  <c r="E15" i="30"/>
  <c r="F15" i="30" s="1"/>
  <c r="M13" i="32"/>
  <c r="N13" i="32" s="1"/>
  <c r="I13" i="32"/>
  <c r="J13" i="32" s="1"/>
  <c r="E13" i="32"/>
  <c r="I34" i="32"/>
  <c r="J34" i="32" s="1"/>
  <c r="M34" i="32"/>
  <c r="N34" i="32" s="1"/>
  <c r="E34" i="32"/>
  <c r="F34" i="32" s="1"/>
  <c r="E18" i="38"/>
  <c r="F18" i="38" s="1"/>
  <c r="M18" i="38"/>
  <c r="N18" i="38" s="1"/>
  <c r="I18" i="38"/>
  <c r="J18" i="38" s="1"/>
  <c r="M17" i="40"/>
  <c r="N17" i="40" s="1"/>
  <c r="I17" i="40"/>
  <c r="J17" i="40" s="1"/>
  <c r="E17" i="40"/>
  <c r="F17" i="40" s="1"/>
  <c r="I13" i="36"/>
  <c r="J13" i="36" s="1"/>
  <c r="M13" i="36"/>
  <c r="N13" i="36" s="1"/>
  <c r="E13" i="36"/>
  <c r="F13" i="36" s="1"/>
  <c r="M11" i="39"/>
  <c r="N11" i="39" s="1"/>
  <c r="I11" i="39"/>
  <c r="J11" i="39" s="1"/>
  <c r="E11" i="39"/>
  <c r="F11" i="39" s="1"/>
  <c r="I8" i="31"/>
  <c r="J8" i="31" s="1"/>
  <c r="M8" i="31"/>
  <c r="N8" i="31" s="1"/>
  <c r="E8" i="31"/>
  <c r="F8" i="31" s="1"/>
  <c r="I19" i="32"/>
  <c r="J19" i="32" s="1"/>
  <c r="M19" i="32"/>
  <c r="N19" i="32" s="1"/>
  <c r="E19" i="32"/>
  <c r="F19" i="32" s="1"/>
  <c r="M11" i="30"/>
  <c r="N11" i="30" s="1"/>
  <c r="E11" i="30"/>
  <c r="F11" i="30" s="1"/>
  <c r="I11" i="30"/>
  <c r="J11" i="30" s="1"/>
  <c r="M7" i="34"/>
  <c r="N7" i="34" s="1"/>
  <c r="I7" i="34"/>
  <c r="J7" i="34" s="1"/>
  <c r="E7" i="34"/>
  <c r="M6" i="35"/>
  <c r="N6" i="35" s="1"/>
  <c r="I6" i="35"/>
  <c r="J6" i="35" s="1"/>
  <c r="E6" i="35"/>
  <c r="F6" i="35" s="1"/>
  <c r="M18" i="37"/>
  <c r="N18" i="37" s="1"/>
  <c r="E18" i="37"/>
  <c r="F18" i="37" s="1"/>
  <c r="I18" i="37"/>
  <c r="J18" i="37" s="1"/>
  <c r="M8" i="32"/>
  <c r="N8" i="32" s="1"/>
  <c r="E8" i="32"/>
  <c r="F8" i="32" s="1"/>
  <c r="I8" i="32"/>
  <c r="J8" i="32" s="1"/>
  <c r="M28" i="31"/>
  <c r="N28" i="31" s="1"/>
  <c r="E28" i="31"/>
  <c r="F28" i="31" s="1"/>
  <c r="I28" i="31"/>
  <c r="J28" i="31" s="1"/>
  <c r="I19" i="34"/>
  <c r="J19" i="34" s="1"/>
  <c r="M19" i="34"/>
  <c r="N19" i="34" s="1"/>
  <c r="E19" i="34"/>
  <c r="F19" i="34" s="1"/>
  <c r="M23" i="40"/>
  <c r="N23" i="40" s="1"/>
  <c r="I23" i="40"/>
  <c r="J23" i="40" s="1"/>
  <c r="E23" i="40"/>
  <c r="F23" i="40" s="1"/>
  <c r="M25" i="32"/>
  <c r="N25" i="32" s="1"/>
  <c r="I25" i="32"/>
  <c r="J25" i="32" s="1"/>
  <c r="E25" i="32"/>
  <c r="F25" i="32" s="1"/>
  <c r="M27" i="34"/>
  <c r="N27" i="34" s="1"/>
  <c r="I27" i="34"/>
  <c r="J27" i="34" s="1"/>
  <c r="E27" i="34"/>
  <c r="F27" i="34" s="1"/>
  <c r="M29" i="30"/>
  <c r="N29" i="30" s="1"/>
  <c r="E29" i="30"/>
  <c r="F29" i="30" s="1"/>
  <c r="I29" i="30"/>
  <c r="J29" i="30" s="1"/>
  <c r="M34" i="35"/>
  <c r="N34" i="35" s="1"/>
  <c r="I34" i="35"/>
  <c r="J34" i="35" s="1"/>
  <c r="E34" i="35"/>
  <c r="F34" i="35" s="1"/>
  <c r="M23" i="32"/>
  <c r="N23" i="32" s="1"/>
  <c r="I23" i="32"/>
  <c r="J23" i="32" s="1"/>
  <c r="E23" i="32"/>
  <c r="F23" i="32" s="1"/>
  <c r="M32" i="34"/>
  <c r="N32" i="34" s="1"/>
  <c r="I32" i="34"/>
  <c r="J32" i="34" s="1"/>
  <c r="E32" i="34"/>
  <c r="F32" i="34" s="1"/>
  <c r="M11" i="34"/>
  <c r="N11" i="34" s="1"/>
  <c r="I11" i="34"/>
  <c r="J11" i="34" s="1"/>
  <c r="E11" i="34"/>
  <c r="F11" i="34" s="1"/>
  <c r="M26" i="35"/>
  <c r="N26" i="35" s="1"/>
  <c r="I26" i="35"/>
  <c r="J26" i="35" s="1"/>
  <c r="E26" i="35"/>
  <c r="F26" i="35" s="1"/>
  <c r="M11" i="35"/>
  <c r="N11" i="35" s="1"/>
  <c r="I11" i="35"/>
  <c r="J11" i="35" s="1"/>
  <c r="E11" i="35"/>
  <c r="F11" i="35" s="1"/>
  <c r="I31" i="37"/>
  <c r="J31" i="37" s="1"/>
  <c r="E31" i="37"/>
  <c r="F31" i="37" s="1"/>
  <c r="M31" i="37"/>
  <c r="N31" i="37" s="1"/>
  <c r="M10" i="38"/>
  <c r="N10" i="38" s="1"/>
  <c r="I10" i="38"/>
  <c r="J10" i="38" s="1"/>
  <c r="E10" i="38"/>
  <c r="F10" i="38" s="1"/>
  <c r="E18" i="30"/>
  <c r="F18" i="30" s="1"/>
  <c r="I18" i="30"/>
  <c r="J18" i="30" s="1"/>
  <c r="M18" i="30"/>
  <c r="N18" i="30" s="1"/>
  <c r="E32" i="32"/>
  <c r="F32" i="32" s="1"/>
  <c r="M32" i="32"/>
  <c r="N32" i="32" s="1"/>
  <c r="I32" i="32"/>
  <c r="J32" i="32" s="1"/>
  <c r="I32" i="31"/>
  <c r="J32" i="31" s="1"/>
  <c r="M32" i="31"/>
  <c r="N32" i="31" s="1"/>
  <c r="E32" i="31"/>
  <c r="F32" i="31" s="1"/>
  <c r="E36" i="35"/>
  <c r="F36" i="35" s="1"/>
  <c r="E36" i="36"/>
  <c r="F36" i="36" s="1"/>
  <c r="E36" i="33"/>
  <c r="F36" i="33" s="1"/>
  <c r="M22" i="30"/>
  <c r="N22" i="30" s="1"/>
  <c r="I22" i="30"/>
  <c r="J22" i="30" s="1"/>
  <c r="E22" i="30"/>
  <c r="F22" i="30" s="1"/>
  <c r="I28" i="39"/>
  <c r="J28" i="39" s="1"/>
  <c r="E28" i="39"/>
  <c r="F28" i="39" s="1"/>
  <c r="M28" i="39"/>
  <c r="N28" i="39" s="1"/>
  <c r="M30" i="33"/>
  <c r="N30" i="33" s="1"/>
  <c r="I30" i="33"/>
  <c r="J30" i="33" s="1"/>
  <c r="E30" i="33"/>
  <c r="F30" i="33" s="1"/>
  <c r="E32" i="40"/>
  <c r="F32" i="40" s="1"/>
  <c r="M32" i="40"/>
  <c r="N32" i="40" s="1"/>
  <c r="I32" i="40"/>
  <c r="J32" i="40" s="1"/>
  <c r="I26" i="36"/>
  <c r="J26" i="36" s="1"/>
  <c r="E26" i="36"/>
  <c r="F26" i="36" s="1"/>
  <c r="M26" i="36"/>
  <c r="N26" i="36" s="1"/>
  <c r="I24" i="32"/>
  <c r="J24" i="32" s="1"/>
  <c r="M24" i="32"/>
  <c r="N24" i="32" s="1"/>
  <c r="E24" i="32"/>
  <c r="F24" i="32" s="1"/>
  <c r="M16" i="39"/>
  <c r="N16" i="39" s="1"/>
  <c r="I16" i="39"/>
  <c r="J16" i="39" s="1"/>
  <c r="E16" i="39"/>
  <c r="F16" i="39" s="1"/>
  <c r="M14" i="39"/>
  <c r="N14" i="39" s="1"/>
  <c r="I14" i="39"/>
  <c r="J14" i="39" s="1"/>
  <c r="E14" i="39"/>
  <c r="F14" i="39" s="1"/>
  <c r="I11" i="37"/>
  <c r="J11" i="37" s="1"/>
  <c r="E11" i="37"/>
  <c r="F11" i="37" s="1"/>
  <c r="M11" i="37"/>
  <c r="N11" i="37" s="1"/>
  <c r="I8" i="36"/>
  <c r="J8" i="36" s="1"/>
  <c r="E8" i="36"/>
  <c r="F8" i="36" s="1"/>
  <c r="M8" i="36"/>
  <c r="N8" i="36" s="1"/>
  <c r="M16" i="33"/>
  <c r="N16" i="33" s="1"/>
  <c r="I16" i="33"/>
  <c r="J16" i="33" s="1"/>
  <c r="E16" i="33"/>
  <c r="F16" i="33" s="1"/>
  <c r="M15" i="38"/>
  <c r="N15" i="38" s="1"/>
  <c r="I15" i="38"/>
  <c r="J15" i="38" s="1"/>
  <c r="E15" i="38"/>
  <c r="F15" i="38" s="1"/>
  <c r="M9" i="33"/>
  <c r="N9" i="33" s="1"/>
  <c r="I9" i="33"/>
  <c r="J9" i="33" s="1"/>
  <c r="E9" i="33"/>
  <c r="F9" i="33" s="1"/>
  <c r="M8" i="38"/>
  <c r="N8" i="38" s="1"/>
  <c r="I8" i="38"/>
  <c r="J8" i="38" s="1"/>
  <c r="E8" i="38"/>
  <c r="F8" i="38" s="1"/>
  <c r="I21" i="31"/>
  <c r="J21" i="31" s="1"/>
  <c r="M21" i="31"/>
  <c r="N21" i="31" s="1"/>
  <c r="E21" i="31"/>
  <c r="F21" i="31" s="1"/>
  <c r="E20" i="40"/>
  <c r="F20" i="40" s="1"/>
  <c r="M20" i="40"/>
  <c r="N20" i="40" s="1"/>
  <c r="I20" i="40"/>
  <c r="J20" i="40" s="1"/>
  <c r="M18" i="39"/>
  <c r="N18" i="39" s="1"/>
  <c r="I18" i="39"/>
  <c r="J18" i="39" s="1"/>
  <c r="E18" i="39"/>
  <c r="F18" i="39" s="1"/>
  <c r="M16" i="35"/>
  <c r="N16" i="35" s="1"/>
  <c r="E16" i="35"/>
  <c r="F16" i="35" s="1"/>
  <c r="I16" i="35"/>
  <c r="J16" i="35" s="1"/>
  <c r="E13" i="31"/>
  <c r="F13" i="31" s="1"/>
  <c r="I13" i="31"/>
  <c r="J13" i="31" s="1"/>
  <c r="M13" i="31"/>
  <c r="N13" i="31" s="1"/>
  <c r="E19" i="37"/>
  <c r="F19" i="37" s="1"/>
  <c r="I19" i="37"/>
  <c r="J19" i="37" s="1"/>
  <c r="M19" i="37"/>
  <c r="N19" i="37" s="1"/>
  <c r="E14" i="40"/>
  <c r="F14" i="40" s="1"/>
  <c r="M14" i="40"/>
  <c r="N14" i="40" s="1"/>
  <c r="I14" i="40"/>
  <c r="J14" i="40" s="1"/>
  <c r="I6" i="33"/>
  <c r="J6" i="33" s="1"/>
  <c r="E6" i="33"/>
  <c r="F6" i="33" s="1"/>
  <c r="M6" i="33"/>
  <c r="N6" i="33" s="1"/>
  <c r="E23" i="30"/>
  <c r="F23" i="30" s="1"/>
  <c r="M23" i="30"/>
  <c r="N23" i="30" s="1"/>
  <c r="I23" i="30"/>
  <c r="J23" i="30" s="1"/>
  <c r="I19" i="39"/>
  <c r="J19" i="39" s="1"/>
  <c r="M19" i="39"/>
  <c r="N19" i="39" s="1"/>
  <c r="E19" i="39"/>
  <c r="F19" i="39" s="1"/>
  <c r="M18" i="33"/>
  <c r="N18" i="33" s="1"/>
  <c r="I18" i="33"/>
  <c r="J18" i="33" s="1"/>
  <c r="E18" i="33"/>
  <c r="F18" i="33" s="1"/>
  <c r="M16" i="36"/>
  <c r="N16" i="36" s="1"/>
  <c r="I16" i="36"/>
  <c r="J16" i="36" s="1"/>
  <c r="E16" i="36"/>
  <c r="F16" i="36" s="1"/>
  <c r="M13" i="35"/>
  <c r="N13" i="35" s="1"/>
  <c r="I13" i="35"/>
  <c r="J13" i="35" s="1"/>
  <c r="E13" i="35"/>
  <c r="F13" i="35" s="1"/>
  <c r="M11" i="33"/>
  <c r="N11" i="33" s="1"/>
  <c r="I11" i="33"/>
  <c r="J11" i="33" s="1"/>
  <c r="E11" i="33"/>
  <c r="F11" i="33" s="1"/>
  <c r="M9" i="35"/>
  <c r="N9" i="35" s="1"/>
  <c r="I9" i="35"/>
  <c r="J9" i="35" s="1"/>
  <c r="E9" i="35"/>
  <c r="F9" i="35" s="1"/>
  <c r="E35" i="31"/>
  <c r="F35" i="31" s="1"/>
  <c r="M35" i="31"/>
  <c r="N35" i="31" s="1"/>
  <c r="I35" i="31"/>
  <c r="J35" i="31" s="1"/>
  <c r="M29" i="35"/>
  <c r="N29" i="35" s="1"/>
  <c r="I29" i="35"/>
  <c r="J29" i="35" s="1"/>
  <c r="E29" i="35"/>
  <c r="F29" i="35" s="1"/>
  <c r="M10" i="35"/>
  <c r="N10" i="35" s="1"/>
  <c r="E10" i="35"/>
  <c r="F10" i="35" s="1"/>
  <c r="I10" i="35"/>
  <c r="J10" i="35" s="1"/>
  <c r="M20" i="34"/>
  <c r="N20" i="34" s="1"/>
  <c r="I20" i="34"/>
  <c r="J20" i="34" s="1"/>
  <c r="E20" i="34"/>
  <c r="F20" i="34" s="1"/>
  <c r="E25" i="33"/>
  <c r="F25" i="33" s="1"/>
  <c r="I25" i="33"/>
  <c r="J25" i="33" s="1"/>
  <c r="M25" i="33"/>
  <c r="N25" i="33" s="1"/>
  <c r="I32" i="37"/>
  <c r="J32" i="37" s="1"/>
  <c r="E32" i="37"/>
  <c r="F32" i="37" s="1"/>
  <c r="M32" i="37"/>
  <c r="N32" i="37" s="1"/>
  <c r="M35" i="36"/>
  <c r="N35" i="36" s="1"/>
  <c r="I35" i="36"/>
  <c r="J35" i="36" s="1"/>
  <c r="E35" i="36"/>
  <c r="F35" i="36" s="1"/>
  <c r="M32" i="35"/>
  <c r="N32" i="35" s="1"/>
  <c r="I32" i="35"/>
  <c r="J32" i="35" s="1"/>
  <c r="E32" i="35"/>
  <c r="F32" i="35" s="1"/>
  <c r="M24" i="33"/>
  <c r="N24" i="33" s="1"/>
  <c r="E24" i="33"/>
  <c r="F24" i="33" s="1"/>
  <c r="I24" i="33"/>
  <c r="J24" i="33" s="1"/>
  <c r="I33" i="30"/>
  <c r="J33" i="30" s="1"/>
  <c r="M33" i="30"/>
  <c r="N33" i="30" s="1"/>
  <c r="E33" i="30"/>
  <c r="F33" i="30" s="1"/>
  <c r="M12" i="37"/>
  <c r="N12" i="37" s="1"/>
  <c r="I12" i="37"/>
  <c r="J12" i="37" s="1"/>
  <c r="E12" i="37"/>
  <c r="F12" i="37" s="1"/>
  <c r="E21" i="39"/>
  <c r="F21" i="39" s="1"/>
  <c r="I21" i="39"/>
  <c r="J21" i="39" s="1"/>
  <c r="M21" i="39"/>
  <c r="N21" i="39" s="1"/>
  <c r="M24" i="34"/>
  <c r="N24" i="34" s="1"/>
  <c r="I24" i="34"/>
  <c r="J24" i="34" s="1"/>
  <c r="E24" i="34"/>
  <c r="F24" i="34" s="1"/>
  <c r="M28" i="34"/>
  <c r="N28" i="34" s="1"/>
  <c r="I28" i="34"/>
  <c r="J28" i="34" s="1"/>
  <c r="E28" i="34"/>
  <c r="F28" i="34" s="1"/>
  <c r="E13" i="37"/>
  <c r="F13" i="37" s="1"/>
  <c r="I13" i="37"/>
  <c r="J13" i="37" s="1"/>
  <c r="M13" i="37"/>
  <c r="N13" i="37" s="1"/>
  <c r="I33" i="34"/>
  <c r="J33" i="34" s="1"/>
  <c r="M33" i="34"/>
  <c r="N33" i="34" s="1"/>
  <c r="E33" i="34"/>
  <c r="F33" i="34" s="1"/>
  <c r="E26" i="40"/>
  <c r="F26" i="40" s="1"/>
  <c r="M26" i="40"/>
  <c r="N26" i="40" s="1"/>
  <c r="I26" i="40"/>
  <c r="J26" i="40" s="1"/>
  <c r="I23" i="38"/>
  <c r="J23" i="38" s="1"/>
  <c r="E23" i="38"/>
  <c r="F23" i="38" s="1"/>
  <c r="M23" i="38"/>
  <c r="N23" i="38" s="1"/>
  <c r="I19" i="31"/>
  <c r="J19" i="31" s="1"/>
  <c r="M19" i="31"/>
  <c r="N19" i="31" s="1"/>
  <c r="E19" i="31"/>
  <c r="F19" i="31" s="1"/>
  <c r="I36" i="35"/>
  <c r="J36" i="35" s="1"/>
  <c r="I36" i="36"/>
  <c r="J36" i="36" s="1"/>
  <c r="I36" i="33"/>
  <c r="J36" i="33" s="1"/>
  <c r="M31" i="35"/>
  <c r="N31" i="35" s="1"/>
  <c r="I31" i="35"/>
  <c r="J31" i="35" s="1"/>
  <c r="E31" i="35"/>
  <c r="F31" i="35" s="1"/>
  <c r="E8" i="33"/>
  <c r="F8" i="33" s="1"/>
  <c r="M8" i="33"/>
  <c r="N8" i="33" s="1"/>
  <c r="I8" i="33"/>
  <c r="J8" i="33" s="1"/>
  <c r="E27" i="36"/>
  <c r="F27" i="36" s="1"/>
  <c r="M27" i="36"/>
  <c r="N27" i="36" s="1"/>
  <c r="I27" i="36"/>
  <c r="J27" i="36" s="1"/>
  <c r="M30" i="37"/>
  <c r="N30" i="37" s="1"/>
  <c r="I30" i="37"/>
  <c r="J30" i="37" s="1"/>
  <c r="E30" i="37"/>
  <c r="F30" i="37" s="1"/>
  <c r="M22" i="31"/>
  <c r="N22" i="31" s="1"/>
  <c r="E22" i="31"/>
  <c r="I22" i="31"/>
  <c r="J22" i="31" s="1"/>
  <c r="E14" i="33"/>
  <c r="F14" i="33" s="1"/>
  <c r="M14" i="33"/>
  <c r="N14" i="33" s="1"/>
  <c r="I14" i="33"/>
  <c r="J14" i="33" s="1"/>
  <c r="M13" i="39"/>
  <c r="N13" i="39" s="1"/>
  <c r="I13" i="39"/>
  <c r="J13" i="39" s="1"/>
  <c r="E13" i="39"/>
  <c r="F13" i="39" s="1"/>
  <c r="M18" i="32"/>
  <c r="N18" i="32" s="1"/>
  <c r="E18" i="32"/>
  <c r="F18" i="32" s="1"/>
  <c r="I18" i="32"/>
  <c r="J18" i="32" s="1"/>
  <c r="M14" i="38"/>
  <c r="N14" i="38" s="1"/>
  <c r="I14" i="38"/>
  <c r="J14" i="38" s="1"/>
  <c r="E14" i="38"/>
  <c r="F14" i="38" s="1"/>
  <c r="I9" i="37"/>
  <c r="J9" i="37" s="1"/>
  <c r="E9" i="37"/>
  <c r="F9" i="37" s="1"/>
  <c r="M9" i="37"/>
  <c r="N9" i="37" s="1"/>
  <c r="M6" i="40"/>
  <c r="N6" i="40" s="1"/>
  <c r="I6" i="40"/>
  <c r="J6" i="40" s="1"/>
  <c r="E6" i="40"/>
  <c r="F6" i="40" s="1"/>
  <c r="M21" i="34"/>
  <c r="N21" i="34" s="1"/>
  <c r="I21" i="34"/>
  <c r="J21" i="34" s="1"/>
  <c r="E21" i="34"/>
  <c r="F21" i="34" s="1"/>
  <c r="E16" i="32"/>
  <c r="I16" i="32"/>
  <c r="J16" i="32" s="1"/>
  <c r="M16" i="32"/>
  <c r="N16" i="32" s="1"/>
  <c r="I9" i="39"/>
  <c r="J9" i="39" s="1"/>
  <c r="M9" i="39"/>
  <c r="N9" i="39" s="1"/>
  <c r="E9" i="39"/>
  <c r="F9" i="39" s="1"/>
  <c r="I12" i="30"/>
  <c r="J12" i="30" s="1"/>
  <c r="E12" i="30"/>
  <c r="F12" i="30" s="1"/>
  <c r="M12" i="30"/>
  <c r="N12" i="30" s="1"/>
  <c r="I7" i="30"/>
  <c r="J7" i="30" s="1"/>
  <c r="E7" i="30"/>
  <c r="F7" i="30" s="1"/>
  <c r="M7" i="30"/>
  <c r="N7" i="30" s="1"/>
  <c r="M19" i="38"/>
  <c r="N19" i="38" s="1"/>
  <c r="E19" i="38"/>
  <c r="F19" i="38" s="1"/>
  <c r="I19" i="38"/>
  <c r="J19" i="38" s="1"/>
  <c r="I14" i="37"/>
  <c r="J14" i="37" s="1"/>
  <c r="E14" i="37"/>
  <c r="F14" i="37" s="1"/>
  <c r="M14" i="37"/>
  <c r="N14" i="37" s="1"/>
  <c r="I11" i="32"/>
  <c r="J11" i="32" s="1"/>
  <c r="M11" i="32"/>
  <c r="N11" i="32" s="1"/>
  <c r="M30" i="32"/>
  <c r="N30" i="32" s="1"/>
  <c r="I30" i="32"/>
  <c r="J30" i="32" s="1"/>
  <c r="E30" i="32"/>
  <c r="F30" i="32" s="1"/>
  <c r="M12" i="31"/>
  <c r="N12" i="31" s="1"/>
  <c r="I12" i="31"/>
  <c r="J12" i="31" s="1"/>
  <c r="E12" i="31"/>
  <c r="F12" i="31" s="1"/>
  <c r="I21" i="40"/>
  <c r="J21" i="40" s="1"/>
  <c r="M21" i="40"/>
  <c r="N21" i="40" s="1"/>
  <c r="E21" i="40"/>
  <c r="F21" i="40" s="1"/>
  <c r="M31" i="34"/>
  <c r="N31" i="34" s="1"/>
  <c r="I31" i="34"/>
  <c r="J31" i="34" s="1"/>
  <c r="E31" i="34"/>
  <c r="F31" i="34" s="1"/>
  <c r="E33" i="39"/>
  <c r="F33" i="39" s="1"/>
  <c r="I33" i="39"/>
  <c r="J33" i="39" s="1"/>
  <c r="M33" i="39"/>
  <c r="N33" i="39" s="1"/>
  <c r="I25" i="37"/>
  <c r="J25" i="37" s="1"/>
  <c r="E25" i="37"/>
  <c r="F25" i="37" s="1"/>
  <c r="M25" i="37"/>
  <c r="N25" i="37" s="1"/>
  <c r="M35" i="40"/>
  <c r="N35" i="40" s="1"/>
  <c r="I35" i="40"/>
  <c r="J35" i="40" s="1"/>
  <c r="E35" i="40"/>
  <c r="F35" i="40" s="1"/>
  <c r="M14" i="30"/>
  <c r="N14" i="30" s="1"/>
  <c r="I14" i="30"/>
  <c r="J14" i="30" s="1"/>
  <c r="E14" i="30"/>
  <c r="F14" i="30" s="1"/>
  <c r="M24" i="40"/>
  <c r="N24" i="40" s="1"/>
  <c r="I24" i="40"/>
  <c r="J24" i="40" s="1"/>
  <c r="E24" i="40"/>
  <c r="F24" i="40" s="1"/>
  <c r="M30" i="36"/>
  <c r="N30" i="36" s="1"/>
  <c r="I30" i="36"/>
  <c r="J30" i="36" s="1"/>
  <c r="E30" i="36"/>
  <c r="F30" i="36" s="1"/>
  <c r="E33" i="36"/>
  <c r="F33" i="36" s="1"/>
  <c r="M33" i="36"/>
  <c r="N33" i="36" s="1"/>
  <c r="I33" i="36"/>
  <c r="J33" i="36" s="1"/>
  <c r="I23" i="37"/>
  <c r="J23" i="37" s="1"/>
  <c r="E23" i="37"/>
  <c r="F23" i="37" s="1"/>
  <c r="M23" i="37"/>
  <c r="N23" i="37" s="1"/>
  <c r="I29" i="39"/>
  <c r="J29" i="39" s="1"/>
  <c r="M29" i="39"/>
  <c r="N29" i="39" s="1"/>
  <c r="E29" i="39"/>
  <c r="F29" i="39" s="1"/>
  <c r="P11" i="32"/>
  <c r="E11" i="32" s="1"/>
  <c r="F34" i="36"/>
  <c r="F31" i="39"/>
  <c r="F34" i="33"/>
  <c r="T36" i="31"/>
  <c r="T15" i="31"/>
  <c r="T34" i="31"/>
  <c r="T31" i="31"/>
  <c r="T11" i="31"/>
  <c r="T9" i="31"/>
  <c r="T26" i="31"/>
  <c r="T20" i="31"/>
  <c r="T33" i="31"/>
  <c r="T14" i="31"/>
  <c r="T25" i="31"/>
  <c r="T18" i="31"/>
  <c r="T16" i="31"/>
  <c r="T27" i="31"/>
  <c r="T8" i="31"/>
  <c r="T28" i="31"/>
  <c r="T32" i="31"/>
  <c r="T30" i="31"/>
  <c r="T29" i="31"/>
  <c r="T7" i="31"/>
  <c r="T23" i="31"/>
  <c r="T21" i="31"/>
  <c r="T13" i="31"/>
  <c r="T10" i="31"/>
  <c r="T35" i="31"/>
  <c r="T19" i="31"/>
  <c r="T22" i="31"/>
  <c r="T12" i="31"/>
  <c r="T24" i="31"/>
  <c r="S17" i="31"/>
  <c r="T17" i="31"/>
  <c r="P17" i="31"/>
  <c r="P29" i="32"/>
  <c r="T29" i="32"/>
  <c r="S29" i="32"/>
  <c r="P22" i="31"/>
  <c r="S22" i="31"/>
  <c r="P18" i="32"/>
  <c r="T18" i="32"/>
  <c r="S18" i="32"/>
  <c r="P16" i="32"/>
  <c r="T16" i="32"/>
  <c r="S16" i="32"/>
  <c r="P30" i="32"/>
  <c r="T30" i="32"/>
  <c r="S30" i="32"/>
  <c r="S12" i="31"/>
  <c r="P12" i="31"/>
  <c r="S24" i="31"/>
  <c r="P24" i="31"/>
  <c r="P19" i="31"/>
  <c r="S19" i="31"/>
  <c r="T27" i="32"/>
  <c r="S27" i="32"/>
  <c r="P27" i="32"/>
  <c r="S25" i="31"/>
  <c r="P25" i="31"/>
  <c r="T14" i="32"/>
  <c r="S14" i="32"/>
  <c r="P14" i="32"/>
  <c r="T9" i="32"/>
  <c r="S9" i="32"/>
  <c r="P9" i="32"/>
  <c r="T6" i="31"/>
  <c r="S6" i="31"/>
  <c r="P6" i="31"/>
  <c r="P6" i="32"/>
  <c r="T6" i="32"/>
  <c r="S6" i="32"/>
  <c r="S30" i="31"/>
  <c r="P30" i="31"/>
  <c r="T26" i="32"/>
  <c r="P26" i="32"/>
  <c r="S26" i="32"/>
  <c r="S29" i="31"/>
  <c r="P29" i="31"/>
  <c r="T20" i="32"/>
  <c r="S20" i="32"/>
  <c r="P20" i="32"/>
  <c r="S7" i="31"/>
  <c r="P7" i="31"/>
  <c r="S31" i="31"/>
  <c r="P31" i="31"/>
  <c r="S18" i="31"/>
  <c r="P18" i="31"/>
  <c r="S15" i="31"/>
  <c r="P15" i="31"/>
  <c r="S36" i="31"/>
  <c r="P36" i="31"/>
  <c r="P22" i="32"/>
  <c r="T22" i="32"/>
  <c r="S22" i="32"/>
  <c r="P35" i="32"/>
  <c r="T35" i="32"/>
  <c r="S35" i="32"/>
  <c r="P7" i="32"/>
  <c r="T7" i="32"/>
  <c r="S7" i="32"/>
  <c r="F7" i="32"/>
  <c r="P10" i="32"/>
  <c r="T10" i="32"/>
  <c r="S10" i="32"/>
  <c r="S11" i="31"/>
  <c r="P11" i="31"/>
  <c r="S9" i="31"/>
  <c r="P9" i="31"/>
  <c r="P12" i="32"/>
  <c r="T12" i="32"/>
  <c r="S12" i="32"/>
  <c r="S26" i="31"/>
  <c r="P26" i="31"/>
  <c r="P31" i="32"/>
  <c r="T31" i="32"/>
  <c r="S31" i="32"/>
  <c r="S20" i="31"/>
  <c r="P20" i="31"/>
  <c r="F26" i="33"/>
  <c r="P33" i="31"/>
  <c r="I33" i="31" s="1"/>
  <c r="S33" i="31"/>
  <c r="S16" i="31"/>
  <c r="P16" i="31"/>
  <c r="T33" i="32"/>
  <c r="S33" i="32"/>
  <c r="P33" i="32"/>
  <c r="P34" i="31"/>
  <c r="S34" i="31"/>
  <c r="S23" i="31"/>
  <c r="P23" i="31"/>
  <c r="P27" i="31"/>
  <c r="S27" i="31"/>
  <c r="T15" i="32"/>
  <c r="S15" i="32"/>
  <c r="P15" i="32"/>
  <c r="P13" i="32"/>
  <c r="T13" i="32"/>
  <c r="S13" i="32"/>
  <c r="P34" i="32"/>
  <c r="T34" i="32"/>
  <c r="S34" i="32"/>
  <c r="P8" i="31"/>
  <c r="S8" i="31"/>
  <c r="P19" i="32"/>
  <c r="T19" i="32"/>
  <c r="S19" i="32"/>
  <c r="S8" i="32"/>
  <c r="P8" i="32"/>
  <c r="T8" i="32"/>
  <c r="P28" i="31"/>
  <c r="S28" i="31"/>
  <c r="P25" i="32"/>
  <c r="T25" i="32"/>
  <c r="S25" i="32"/>
  <c r="P28" i="32"/>
  <c r="T28" i="32"/>
  <c r="S28" i="32"/>
  <c r="P23" i="32"/>
  <c r="T23" i="32"/>
  <c r="S23" i="32"/>
  <c r="T21" i="32"/>
  <c r="S21" i="32"/>
  <c r="P21" i="32"/>
  <c r="F21" i="32"/>
  <c r="S32" i="32"/>
  <c r="T32" i="32"/>
  <c r="P32" i="32"/>
  <c r="P32" i="31"/>
  <c r="S32" i="31"/>
  <c r="S14" i="31"/>
  <c r="P14" i="31"/>
  <c r="P17" i="32"/>
  <c r="T17" i="32"/>
  <c r="S17" i="32"/>
  <c r="P24" i="32"/>
  <c r="T24" i="32"/>
  <c r="S24" i="32"/>
  <c r="Q6" i="38"/>
  <c r="P21" i="31"/>
  <c r="S21" i="31"/>
  <c r="P13" i="31"/>
  <c r="S13" i="31"/>
  <c r="S10" i="31"/>
  <c r="P10" i="31"/>
  <c r="S35" i="31"/>
  <c r="P35" i="31"/>
  <c r="F31" i="36"/>
  <c r="F12" i="35"/>
  <c r="Q6" i="39"/>
  <c r="Q6" i="40"/>
  <c r="F7" i="34"/>
  <c r="Q6" i="35"/>
  <c r="Q6" i="33"/>
  <c r="F12" i="40"/>
  <c r="Q6" i="30"/>
  <c r="Q6" i="37"/>
  <c r="Q6" i="34"/>
  <c r="Q6" i="36"/>
  <c r="Q22" i="38"/>
  <c r="Q8" i="33"/>
  <c r="Q25" i="34"/>
  <c r="Q27" i="36"/>
  <c r="Q30" i="37"/>
  <c r="Q34" i="33"/>
  <c r="Q24" i="39"/>
  <c r="Q21" i="36"/>
  <c r="Q16" i="40"/>
  <c r="Q14" i="33"/>
  <c r="Q13" i="39"/>
  <c r="Q16" i="30"/>
  <c r="Q9" i="33"/>
  <c r="Q8" i="38"/>
  <c r="Q20" i="40"/>
  <c r="Q18" i="38"/>
  <c r="Q17" i="40"/>
  <c r="Q19" i="36"/>
  <c r="Q13" i="33"/>
  <c r="Q25" i="36"/>
  <c r="Q20" i="30"/>
  <c r="Q18" i="35"/>
  <c r="Q17" i="30"/>
  <c r="Q12" i="34"/>
  <c r="Q26" i="30"/>
  <c r="Q15" i="33"/>
  <c r="Q24" i="37"/>
  <c r="Q26" i="37"/>
  <c r="Q30" i="38"/>
  <c r="Q27" i="38"/>
  <c r="Q35" i="34"/>
  <c r="Q33" i="38"/>
  <c r="Q23" i="35"/>
  <c r="Q28" i="33"/>
  <c r="Q31" i="40"/>
  <c r="Q34" i="36"/>
  <c r="Q32" i="39"/>
  <c r="Q35" i="39"/>
  <c r="Q22" i="39"/>
  <c r="Q20" i="39"/>
  <c r="Q17" i="33"/>
  <c r="Q11" i="36"/>
  <c r="Q14" i="38"/>
  <c r="Q9" i="37"/>
  <c r="Q21" i="34"/>
  <c r="Q18" i="39"/>
  <c r="Q16" i="35"/>
  <c r="Q13" i="36"/>
  <c r="Q11" i="39"/>
  <c r="Q16" i="34"/>
  <c r="Q11" i="30"/>
  <c r="Q7" i="34"/>
  <c r="Q18" i="37"/>
  <c r="Q15" i="40"/>
  <c r="Q10" i="36"/>
  <c r="Q8" i="35"/>
  <c r="Q7" i="37"/>
  <c r="Q32" i="33"/>
  <c r="Q22" i="37"/>
  <c r="Q32" i="38"/>
  <c r="Q33" i="35"/>
  <c r="Q27" i="30"/>
  <c r="Q21" i="37"/>
  <c r="Q30" i="34"/>
  <c r="Q9" i="30"/>
  <c r="Q23" i="36"/>
  <c r="Q25" i="30"/>
  <c r="Q23" i="39"/>
  <c r="Q29" i="38"/>
  <c r="Q22" i="33"/>
  <c r="Q27" i="33"/>
  <c r="Q28" i="37"/>
  <c r="Q8" i="34"/>
  <c r="Q31" i="35"/>
  <c r="Q31" i="39"/>
  <c r="Q30" i="30"/>
  <c r="Q27" i="37"/>
  <c r="Q36" i="38"/>
  <c r="Q8" i="37"/>
  <c r="Q22" i="35"/>
  <c r="Q25" i="38"/>
  <c r="Q27" i="40"/>
  <c r="Q29" i="34"/>
  <c r="Q30" i="39"/>
  <c r="Q32" i="36"/>
  <c r="Q33" i="37"/>
  <c r="Q28" i="38"/>
  <c r="Q31" i="36"/>
  <c r="Q35" i="37"/>
  <c r="Q22" i="40"/>
  <c r="Q19" i="40"/>
  <c r="Q15" i="37"/>
  <c r="Q12" i="35"/>
  <c r="Q34" i="38"/>
  <c r="Q17" i="35"/>
  <c r="Q15" i="35"/>
  <c r="Q14" i="34"/>
  <c r="Q12" i="36"/>
  <c r="Q11" i="38"/>
  <c r="Q9" i="36"/>
  <c r="Q7" i="33"/>
  <c r="Q19" i="30"/>
  <c r="Q8" i="40"/>
  <c r="Q19" i="37"/>
  <c r="Q14" i="40"/>
  <c r="Q23" i="30"/>
  <c r="Q19" i="39"/>
  <c r="Q18" i="33"/>
  <c r="Q33" i="33"/>
  <c r="Q9" i="34"/>
  <c r="Q19" i="34"/>
  <c r="Q23" i="40"/>
  <c r="Q27" i="34"/>
  <c r="Q29" i="30"/>
  <c r="Q34" i="35"/>
  <c r="Q32" i="34"/>
  <c r="Q11" i="34"/>
  <c r="Q29" i="36"/>
  <c r="Q19" i="33"/>
  <c r="Q20" i="33"/>
  <c r="Q26" i="33"/>
  <c r="Q21" i="33"/>
  <c r="Q36" i="36"/>
  <c r="Q28" i="35"/>
  <c r="Q25" i="35"/>
  <c r="Q28" i="30"/>
  <c r="Q35" i="33"/>
  <c r="Q13" i="34"/>
  <c r="Q26" i="34"/>
  <c r="Q28" i="36"/>
  <c r="Q25" i="40"/>
  <c r="Q23" i="33"/>
  <c r="Q20" i="36"/>
  <c r="Q18" i="34"/>
  <c r="Q17" i="36"/>
  <c r="Q13" i="40"/>
  <c r="Q10" i="39"/>
  <c r="Q8" i="39"/>
  <c r="Q34" i="37"/>
  <c r="Q9" i="38"/>
  <c r="Q7" i="36"/>
  <c r="Q9" i="39"/>
  <c r="Q12" i="30"/>
  <c r="Q7" i="30"/>
  <c r="Q19" i="38"/>
  <c r="Q16" i="36"/>
  <c r="Q13" i="35"/>
  <c r="Q11" i="33"/>
  <c r="Q9" i="35"/>
  <c r="Q29" i="35"/>
  <c r="Q10" i="35"/>
  <c r="Q20" i="34"/>
  <c r="Q25" i="33"/>
  <c r="Q32" i="37"/>
  <c r="Q35" i="36"/>
  <c r="Q29" i="40"/>
  <c r="Q32" i="35"/>
  <c r="Q24" i="33"/>
  <c r="Q12" i="37"/>
  <c r="Q26" i="35"/>
  <c r="Q11" i="35"/>
  <c r="Q31" i="37"/>
  <c r="Q10" i="38"/>
  <c r="Q18" i="30"/>
  <c r="Q7" i="39"/>
  <c r="Q20" i="38"/>
  <c r="Q36" i="33"/>
  <c r="Q25" i="39"/>
  <c r="Q36" i="35"/>
  <c r="Q29" i="33"/>
  <c r="Q26" i="39"/>
  <c r="Q31" i="33"/>
  <c r="Q28" i="40"/>
  <c r="Q16" i="37"/>
  <c r="Q13" i="30"/>
  <c r="Q10" i="40"/>
  <c r="Q7" i="40"/>
  <c r="Q18" i="36"/>
  <c r="Q17" i="38"/>
  <c r="Q15" i="30"/>
  <c r="Q10" i="30"/>
  <c r="Q7" i="35"/>
  <c r="Q20" i="35"/>
  <c r="Q17" i="39"/>
  <c r="Q15" i="39"/>
  <c r="Q14" i="36"/>
  <c r="Q12" i="38"/>
  <c r="Q11" i="40"/>
  <c r="Q9" i="40"/>
  <c r="Q18" i="40"/>
  <c r="Q15" i="36"/>
  <c r="Q12" i="40"/>
  <c r="Q34" i="40"/>
  <c r="Q24" i="36"/>
  <c r="Q17" i="37"/>
  <c r="Q14" i="37"/>
  <c r="Q21" i="40"/>
  <c r="Q29" i="37"/>
  <c r="Q31" i="34"/>
  <c r="Q33" i="39"/>
  <c r="Q25" i="37"/>
  <c r="Q35" i="40"/>
  <c r="Q14" i="30"/>
  <c r="Q21" i="39"/>
  <c r="Q24" i="34"/>
  <c r="Q28" i="34"/>
  <c r="Q13" i="37"/>
  <c r="Q33" i="34"/>
  <c r="Q26" i="40"/>
  <c r="Q23" i="38"/>
  <c r="Q35" i="35"/>
  <c r="Q10" i="37"/>
  <c r="Q27" i="39"/>
  <c r="Q36" i="40"/>
  <c r="Q20" i="37"/>
  <c r="Q31" i="38"/>
  <c r="Q35" i="38"/>
  <c r="Q34" i="39"/>
  <c r="Q22" i="34"/>
  <c r="Q24" i="35"/>
  <c r="Q30" i="40"/>
  <c r="Q21" i="38"/>
  <c r="Q26" i="38"/>
  <c r="Q21" i="35"/>
  <c r="Q30" i="35"/>
  <c r="Q22" i="30"/>
  <c r="Q28" i="39"/>
  <c r="Q30" i="33"/>
  <c r="Q32" i="40"/>
  <c r="Q26" i="36"/>
  <c r="Q23" i="34"/>
  <c r="Q16" i="39"/>
  <c r="Q14" i="39"/>
  <c r="Q11" i="37"/>
  <c r="Q8" i="36"/>
  <c r="Q16" i="33"/>
  <c r="Q15" i="38"/>
  <c r="Q12" i="33"/>
  <c r="Q7" i="38"/>
  <c r="Q34" i="34"/>
  <c r="Q19" i="35"/>
  <c r="Q13" i="38"/>
  <c r="Q10" i="34"/>
  <c r="Q8" i="30"/>
  <c r="Q22" i="36"/>
  <c r="Q17" i="34"/>
  <c r="Q15" i="34"/>
  <c r="Q12" i="39"/>
  <c r="Q10" i="33"/>
  <c r="Q24" i="30"/>
  <c r="Q21" i="30"/>
  <c r="Q24" i="38"/>
  <c r="Q33" i="40"/>
  <c r="Q27" i="35"/>
  <c r="Q16" i="38"/>
  <c r="Q24" i="40"/>
  <c r="Q30" i="36"/>
  <c r="Q33" i="36"/>
  <c r="Q23" i="37"/>
  <c r="Q29" i="39"/>
  <c r="Q14" i="35"/>
  <c r="F34" i="30" l="1"/>
  <c r="O34" i="30" s="1"/>
  <c r="P34" i="30" s="1"/>
  <c r="F11" i="31"/>
  <c r="F14" i="32"/>
  <c r="O14" i="32" s="1"/>
  <c r="F13" i="32"/>
  <c r="O13" i="32" s="1"/>
  <c r="F17" i="32"/>
  <c r="O17" i="32" s="1"/>
  <c r="F15" i="32"/>
  <c r="O15" i="32" s="1"/>
  <c r="F12" i="32"/>
  <c r="O12" i="32" s="1"/>
  <c r="F16" i="32"/>
  <c r="R11" i="32"/>
  <c r="R6" i="32"/>
  <c r="E33" i="31"/>
  <c r="O18" i="31"/>
  <c r="O7" i="35"/>
  <c r="P7" i="35" s="1"/>
  <c r="O22" i="40"/>
  <c r="P22" i="40" s="1"/>
  <c r="O14" i="31"/>
  <c r="O27" i="30"/>
  <c r="P27" i="30" s="1"/>
  <c r="O20" i="30"/>
  <c r="P20" i="30" s="1"/>
  <c r="O36" i="40"/>
  <c r="P36" i="40" s="1"/>
  <c r="O16" i="30"/>
  <c r="P16" i="30" s="1"/>
  <c r="O19" i="33"/>
  <c r="P19" i="33" s="1"/>
  <c r="O24" i="36"/>
  <c r="P24" i="36" s="1"/>
  <c r="O33" i="38"/>
  <c r="P33" i="38" s="1"/>
  <c r="O9" i="40"/>
  <c r="P9" i="40" s="1"/>
  <c r="O18" i="40"/>
  <c r="P18" i="40" s="1"/>
  <c r="O22" i="38"/>
  <c r="P22" i="38" s="1"/>
  <c r="O7" i="34"/>
  <c r="P7" i="34" s="1"/>
  <c r="O18" i="37"/>
  <c r="P18" i="37" s="1"/>
  <c r="O12" i="33"/>
  <c r="P12" i="33" s="1"/>
  <c r="O23" i="35"/>
  <c r="P23" i="35" s="1"/>
  <c r="O12" i="38"/>
  <c r="P12" i="38" s="1"/>
  <c r="O15" i="37"/>
  <c r="P15" i="37" s="1"/>
  <c r="O34" i="40"/>
  <c r="P34" i="40" s="1"/>
  <c r="O22" i="37"/>
  <c r="P22" i="37" s="1"/>
  <c r="O24" i="30"/>
  <c r="P24" i="30" s="1"/>
  <c r="O17" i="30"/>
  <c r="P17" i="30" s="1"/>
  <c r="O10" i="31"/>
  <c r="O35" i="35"/>
  <c r="P35" i="35" s="1"/>
  <c r="O6" i="38"/>
  <c r="P6" i="38" s="1"/>
  <c r="O16" i="34"/>
  <c r="P16" i="34" s="1"/>
  <c r="O31" i="30"/>
  <c r="P31" i="30" s="1"/>
  <c r="O28" i="35"/>
  <c r="P28" i="35" s="1"/>
  <c r="O30" i="38"/>
  <c r="P30" i="38" s="1"/>
  <c r="O16" i="40"/>
  <c r="P16" i="40" s="1"/>
  <c r="O34" i="38"/>
  <c r="P34" i="38" s="1"/>
  <c r="O17" i="31"/>
  <c r="O12" i="39"/>
  <c r="P12" i="39" s="1"/>
  <c r="O12" i="34"/>
  <c r="P12" i="34" s="1"/>
  <c r="O21" i="32"/>
  <c r="O18" i="36"/>
  <c r="P18" i="36" s="1"/>
  <c r="O8" i="37"/>
  <c r="P8" i="37" s="1"/>
  <c r="O26" i="33"/>
  <c r="P26" i="33" s="1"/>
  <c r="O7" i="32"/>
  <c r="O31" i="39"/>
  <c r="P31" i="39" s="1"/>
  <c r="O9" i="34"/>
  <c r="P9" i="34" s="1"/>
  <c r="O24" i="31"/>
  <c r="O27" i="38"/>
  <c r="P27" i="38" s="1"/>
  <c r="O13" i="38"/>
  <c r="P13" i="38" s="1"/>
  <c r="O17" i="39"/>
  <c r="P17" i="39" s="1"/>
  <c r="O25" i="36"/>
  <c r="P25" i="36" s="1"/>
  <c r="O10" i="39"/>
  <c r="P10" i="39" s="1"/>
  <c r="O30" i="30"/>
  <c r="P30" i="30" s="1"/>
  <c r="O24" i="37"/>
  <c r="P24" i="37" s="1"/>
  <c r="O17" i="34"/>
  <c r="P17" i="34" s="1"/>
  <c r="O34" i="34"/>
  <c r="P34" i="34" s="1"/>
  <c r="O28" i="37"/>
  <c r="P28" i="37" s="1"/>
  <c r="O27" i="32"/>
  <c r="O29" i="40"/>
  <c r="P29" i="40" s="1"/>
  <c r="O8" i="40"/>
  <c r="P8" i="40" s="1"/>
  <c r="O15" i="40"/>
  <c r="P15" i="40" s="1"/>
  <c r="O14" i="35"/>
  <c r="P14" i="35" s="1"/>
  <c r="O10" i="30"/>
  <c r="P10" i="30" s="1"/>
  <c r="O8" i="35"/>
  <c r="P8" i="35" s="1"/>
  <c r="O15" i="36"/>
  <c r="P15" i="36" s="1"/>
  <c r="O31" i="36"/>
  <c r="P31" i="36" s="1"/>
  <c r="O21" i="38"/>
  <c r="P21" i="38" s="1"/>
  <c r="O35" i="32"/>
  <c r="O20" i="38"/>
  <c r="P20" i="38" s="1"/>
  <c r="O12" i="35"/>
  <c r="P12" i="35" s="1"/>
  <c r="O33" i="33"/>
  <c r="P33" i="33" s="1"/>
  <c r="O33" i="32"/>
  <c r="O23" i="39"/>
  <c r="P23" i="39" s="1"/>
  <c r="O30" i="34"/>
  <c r="P30" i="34" s="1"/>
  <c r="O21" i="37"/>
  <c r="P21" i="37" s="1"/>
  <c r="O28" i="32"/>
  <c r="O21" i="35"/>
  <c r="P21" i="35" s="1"/>
  <c r="O11" i="36"/>
  <c r="P11" i="36" s="1"/>
  <c r="O29" i="37"/>
  <c r="P29" i="37" s="1"/>
  <c r="O23" i="34"/>
  <c r="P23" i="34" s="1"/>
  <c r="O24" i="39"/>
  <c r="P24" i="39" s="1"/>
  <c r="O32" i="36"/>
  <c r="P32" i="36" s="1"/>
  <c r="O31" i="40"/>
  <c r="P31" i="40" s="1"/>
  <c r="O16" i="36"/>
  <c r="P16" i="36" s="1"/>
  <c r="O30" i="40"/>
  <c r="P30" i="40" s="1"/>
  <c r="O27" i="31"/>
  <c r="O28" i="33"/>
  <c r="P28" i="33" s="1"/>
  <c r="O7" i="31"/>
  <c r="R14" i="32"/>
  <c r="O14" i="33"/>
  <c r="P14" i="33" s="1"/>
  <c r="O21" i="39"/>
  <c r="P21" i="39" s="1"/>
  <c r="O14" i="40"/>
  <c r="P14" i="40" s="1"/>
  <c r="O13" i="31"/>
  <c r="O36" i="36"/>
  <c r="P36" i="36" s="1"/>
  <c r="O9" i="36"/>
  <c r="P9" i="36" s="1"/>
  <c r="O11" i="35"/>
  <c r="P11" i="35" s="1"/>
  <c r="O25" i="32"/>
  <c r="O10" i="40"/>
  <c r="P10" i="40" s="1"/>
  <c r="O17" i="38"/>
  <c r="P17" i="38" s="1"/>
  <c r="O35" i="31"/>
  <c r="R28" i="31"/>
  <c r="O29" i="30"/>
  <c r="P29" i="30" s="1"/>
  <c r="O22" i="33"/>
  <c r="P22" i="33" s="1"/>
  <c r="O23" i="36"/>
  <c r="P23" i="36" s="1"/>
  <c r="O26" i="30"/>
  <c r="P26" i="30" s="1"/>
  <c r="O10" i="34"/>
  <c r="P10" i="34" s="1"/>
  <c r="O17" i="35"/>
  <c r="P17" i="35" s="1"/>
  <c r="O22" i="35"/>
  <c r="P22" i="35" s="1"/>
  <c r="O10" i="32"/>
  <c r="O35" i="37"/>
  <c r="P35" i="37" s="1"/>
  <c r="O14" i="34"/>
  <c r="P14" i="34" s="1"/>
  <c r="R19" i="31"/>
  <c r="O32" i="35"/>
  <c r="P32" i="35" s="1"/>
  <c r="O29" i="38"/>
  <c r="P29" i="38" s="1"/>
  <c r="O19" i="30"/>
  <c r="P19" i="30" s="1"/>
  <c r="O16" i="33"/>
  <c r="P16" i="33" s="1"/>
  <c r="O30" i="36"/>
  <c r="P30" i="36" s="1"/>
  <c r="O12" i="31"/>
  <c r="O36" i="33"/>
  <c r="P36" i="33" s="1"/>
  <c r="O10" i="38"/>
  <c r="P10" i="38" s="1"/>
  <c r="O11" i="34"/>
  <c r="P11" i="34" s="1"/>
  <c r="O23" i="32"/>
  <c r="O19" i="34"/>
  <c r="P19" i="34" s="1"/>
  <c r="O6" i="35"/>
  <c r="P6" i="35" s="1"/>
  <c r="O8" i="31"/>
  <c r="O13" i="36"/>
  <c r="P13" i="36" s="1"/>
  <c r="O28" i="40"/>
  <c r="P28" i="40" s="1"/>
  <c r="O24" i="35"/>
  <c r="P24" i="35" s="1"/>
  <c r="O34" i="39"/>
  <c r="P34" i="39" s="1"/>
  <c r="O32" i="38"/>
  <c r="P32" i="38" s="1"/>
  <c r="O11" i="31"/>
  <c r="O20" i="36"/>
  <c r="P20" i="36" s="1"/>
  <c r="O25" i="40"/>
  <c r="P25" i="40" s="1"/>
  <c r="O26" i="34"/>
  <c r="P26" i="34" s="1"/>
  <c r="O35" i="33"/>
  <c r="P35" i="33" s="1"/>
  <c r="O28" i="38"/>
  <c r="P28" i="38" s="1"/>
  <c r="R22" i="31"/>
  <c r="O27" i="36"/>
  <c r="P27" i="36" s="1"/>
  <c r="O25" i="33"/>
  <c r="P25" i="33" s="1"/>
  <c r="O19" i="37"/>
  <c r="P19" i="37" s="1"/>
  <c r="O8" i="32"/>
  <c r="O29" i="31"/>
  <c r="O35" i="34"/>
  <c r="P35" i="34" s="1"/>
  <c r="O18" i="35"/>
  <c r="P18" i="35" s="1"/>
  <c r="O18" i="38"/>
  <c r="P18" i="38" s="1"/>
  <c r="O27" i="35"/>
  <c r="P27" i="35" s="1"/>
  <c r="O15" i="34"/>
  <c r="P15" i="34" s="1"/>
  <c r="O31" i="38"/>
  <c r="P31" i="38" s="1"/>
  <c r="O12" i="40"/>
  <c r="P12" i="40" s="1"/>
  <c r="O32" i="37"/>
  <c r="P32" i="37" s="1"/>
  <c r="O20" i="33"/>
  <c r="P20" i="33" s="1"/>
  <c r="O27" i="33"/>
  <c r="P27" i="33" s="1"/>
  <c r="O26" i="31"/>
  <c r="O11" i="30"/>
  <c r="P11" i="30" s="1"/>
  <c r="O6" i="39"/>
  <c r="P6" i="39" s="1"/>
  <c r="O25" i="39"/>
  <c r="P25" i="39" s="1"/>
  <c r="O13" i="35"/>
  <c r="P13" i="35" s="1"/>
  <c r="O29" i="35"/>
  <c r="P29" i="35" s="1"/>
  <c r="O20" i="32"/>
  <c r="O14" i="36"/>
  <c r="P14" i="36" s="1"/>
  <c r="O13" i="39"/>
  <c r="P13" i="39" s="1"/>
  <c r="O29" i="32"/>
  <c r="R10" i="31"/>
  <c r="R23" i="31"/>
  <c r="O7" i="33"/>
  <c r="P7" i="33" s="1"/>
  <c r="O14" i="38"/>
  <c r="P14" i="38" s="1"/>
  <c r="O24" i="32"/>
  <c r="O22" i="30"/>
  <c r="P22" i="30" s="1"/>
  <c r="O31" i="33"/>
  <c r="P31" i="33" s="1"/>
  <c r="O20" i="35"/>
  <c r="P20" i="35" s="1"/>
  <c r="O36" i="31"/>
  <c r="O23" i="38"/>
  <c r="P23" i="38" s="1"/>
  <c r="O29" i="36"/>
  <c r="P29" i="36" s="1"/>
  <c r="O6" i="37"/>
  <c r="P6" i="37" s="1"/>
  <c r="O33" i="34"/>
  <c r="P33" i="34" s="1"/>
  <c r="O33" i="30"/>
  <c r="P33" i="30" s="1"/>
  <c r="O18" i="39"/>
  <c r="P18" i="39" s="1"/>
  <c r="O13" i="34"/>
  <c r="P13" i="34" s="1"/>
  <c r="O17" i="37"/>
  <c r="P17" i="37" s="1"/>
  <c r="O23" i="37"/>
  <c r="P23" i="37" s="1"/>
  <c r="O25" i="37"/>
  <c r="P25" i="37" s="1"/>
  <c r="O30" i="32"/>
  <c r="O11" i="37"/>
  <c r="P11" i="37" s="1"/>
  <c r="O33" i="39"/>
  <c r="P33" i="39" s="1"/>
  <c r="O20" i="34"/>
  <c r="P20" i="34" s="1"/>
  <c r="O18" i="34"/>
  <c r="P18" i="34" s="1"/>
  <c r="O21" i="31"/>
  <c r="O22" i="36"/>
  <c r="P22" i="36" s="1"/>
  <c r="O16" i="39"/>
  <c r="P16" i="39" s="1"/>
  <c r="O21" i="40"/>
  <c r="P21" i="40" s="1"/>
  <c r="O18" i="30"/>
  <c r="P18" i="30" s="1"/>
  <c r="O20" i="31"/>
  <c r="O16" i="38"/>
  <c r="P16" i="38" s="1"/>
  <c r="O23" i="33"/>
  <c r="P23" i="33" s="1"/>
  <c r="O9" i="31"/>
  <c r="O9" i="39"/>
  <c r="P9" i="39" s="1"/>
  <c r="O32" i="32"/>
  <c r="O22" i="32"/>
  <c r="O19" i="36"/>
  <c r="P19" i="36" s="1"/>
  <c r="O8" i="38"/>
  <c r="P8" i="38" s="1"/>
  <c r="O24" i="40"/>
  <c r="P24" i="40" s="1"/>
  <c r="O6" i="30"/>
  <c r="P6" i="30" s="1"/>
  <c r="O7" i="38"/>
  <c r="P7" i="38" s="1"/>
  <c r="O28" i="34"/>
  <c r="P28" i="34" s="1"/>
  <c r="O15" i="39"/>
  <c r="P15" i="39" s="1"/>
  <c r="O11" i="33"/>
  <c r="P11" i="33" s="1"/>
  <c r="O21" i="34"/>
  <c r="P21" i="34" s="1"/>
  <c r="O8" i="39"/>
  <c r="P8" i="39" s="1"/>
  <c r="O32" i="30"/>
  <c r="P32" i="30" s="1"/>
  <c r="O36" i="35"/>
  <c r="P36" i="35" s="1"/>
  <c r="O25" i="31"/>
  <c r="R35" i="31"/>
  <c r="R27" i="31"/>
  <c r="R26" i="31"/>
  <c r="R18" i="31"/>
  <c r="O36" i="38"/>
  <c r="P36" i="38" s="1"/>
  <c r="O9" i="37"/>
  <c r="P9" i="37" s="1"/>
  <c r="O22" i="34"/>
  <c r="P22" i="34" s="1"/>
  <c r="O7" i="37"/>
  <c r="P7" i="37" s="1"/>
  <c r="O34" i="33"/>
  <c r="P34" i="33" s="1"/>
  <c r="O11" i="40"/>
  <c r="P11" i="40" s="1"/>
  <c r="O12" i="36"/>
  <c r="P12" i="36" s="1"/>
  <c r="O33" i="36"/>
  <c r="P33" i="36" s="1"/>
  <c r="O23" i="40"/>
  <c r="P23" i="40" s="1"/>
  <c r="O30" i="37"/>
  <c r="P30" i="37" s="1"/>
  <c r="O9" i="35"/>
  <c r="P9" i="35" s="1"/>
  <c r="O6" i="31"/>
  <c r="O7" i="36"/>
  <c r="P7" i="36" s="1"/>
  <c r="O18" i="32"/>
  <c r="O9" i="33"/>
  <c r="P9" i="33" s="1"/>
  <c r="O6" i="34"/>
  <c r="P6" i="34" s="1"/>
  <c r="O10" i="33"/>
  <c r="P10" i="33" s="1"/>
  <c r="O15" i="31"/>
  <c r="O26" i="38"/>
  <c r="P26" i="38" s="1"/>
  <c r="O24" i="34"/>
  <c r="P24" i="34" s="1"/>
  <c r="O14" i="37"/>
  <c r="P14" i="37" s="1"/>
  <c r="O15" i="30"/>
  <c r="P15" i="30" s="1"/>
  <c r="O7" i="30"/>
  <c r="P7" i="30" s="1"/>
  <c r="O18" i="33"/>
  <c r="P18" i="33" s="1"/>
  <c r="O15" i="38"/>
  <c r="P15" i="38" s="1"/>
  <c r="O21" i="36"/>
  <c r="P21" i="36" s="1"/>
  <c r="O16" i="31"/>
  <c r="O30" i="31"/>
  <c r="R7" i="31"/>
  <c r="Q7" i="31" s="1"/>
  <c r="R30" i="31"/>
  <c r="O13" i="40"/>
  <c r="P13" i="40" s="1"/>
  <c r="O34" i="31"/>
  <c r="O27" i="40"/>
  <c r="P27" i="40" s="1"/>
  <c r="O17" i="33"/>
  <c r="P17" i="33" s="1"/>
  <c r="O22" i="39"/>
  <c r="P22" i="39" s="1"/>
  <c r="R16" i="31"/>
  <c r="O14" i="30"/>
  <c r="P14" i="30" s="1"/>
  <c r="O31" i="34"/>
  <c r="P31" i="34" s="1"/>
  <c r="O19" i="38"/>
  <c r="P19" i="38" s="1"/>
  <c r="O12" i="30"/>
  <c r="P12" i="30" s="1"/>
  <c r="O6" i="33"/>
  <c r="P6" i="33" s="1"/>
  <c r="O16" i="35"/>
  <c r="P16" i="35" s="1"/>
  <c r="O8" i="36"/>
  <c r="P8" i="36" s="1"/>
  <c r="O32" i="39"/>
  <c r="P32" i="39" s="1"/>
  <c r="O25" i="35"/>
  <c r="P25" i="35" s="1"/>
  <c r="O7" i="39"/>
  <c r="P7" i="39" s="1"/>
  <c r="O30" i="35"/>
  <c r="P30" i="35" s="1"/>
  <c r="O16" i="32"/>
  <c r="O26" i="40"/>
  <c r="P26" i="40" s="1"/>
  <c r="O13" i="37"/>
  <c r="P13" i="37" s="1"/>
  <c r="O28" i="36"/>
  <c r="P28" i="36" s="1"/>
  <c r="O33" i="37"/>
  <c r="P33" i="37" s="1"/>
  <c r="O26" i="37"/>
  <c r="P26" i="37" s="1"/>
  <c r="O23" i="31"/>
  <c r="O33" i="35"/>
  <c r="P33" i="35" s="1"/>
  <c r="O13" i="33"/>
  <c r="P13" i="33" s="1"/>
  <c r="O25" i="38"/>
  <c r="P25" i="38" s="1"/>
  <c r="O33" i="40"/>
  <c r="P33" i="40" s="1"/>
  <c r="O29" i="39"/>
  <c r="P29" i="39" s="1"/>
  <c r="O35" i="40"/>
  <c r="P35" i="40" s="1"/>
  <c r="R36" i="31"/>
  <c r="O35" i="38"/>
  <c r="P35" i="38" s="1"/>
  <c r="O27" i="37"/>
  <c r="P27" i="37" s="1"/>
  <c r="O10" i="37"/>
  <c r="P10" i="37" s="1"/>
  <c r="O31" i="35"/>
  <c r="P31" i="35" s="1"/>
  <c r="O28" i="31"/>
  <c r="O10" i="35"/>
  <c r="P10" i="35" s="1"/>
  <c r="O30" i="33"/>
  <c r="P30" i="33" s="1"/>
  <c r="O7" i="40"/>
  <c r="P7" i="40" s="1"/>
  <c r="O25" i="34"/>
  <c r="P25" i="34" s="1"/>
  <c r="O31" i="37"/>
  <c r="P31" i="37" s="1"/>
  <c r="O31" i="32"/>
  <c r="O8" i="30"/>
  <c r="P8" i="30" s="1"/>
  <c r="O26" i="36"/>
  <c r="P26" i="36" s="1"/>
  <c r="O32" i="34"/>
  <c r="P32" i="34" s="1"/>
  <c r="O10" i="36"/>
  <c r="P10" i="36" s="1"/>
  <c r="O26" i="32"/>
  <c r="R11" i="31"/>
  <c r="Q11" i="31" s="1"/>
  <c r="O28" i="39"/>
  <c r="P28" i="39" s="1"/>
  <c r="O13" i="30"/>
  <c r="P13" i="30" s="1"/>
  <c r="O34" i="36"/>
  <c r="P34" i="36" s="1"/>
  <c r="O32" i="40"/>
  <c r="P32" i="40" s="1"/>
  <c r="O9" i="38"/>
  <c r="P9" i="38" s="1"/>
  <c r="O17" i="40"/>
  <c r="P17" i="40" s="1"/>
  <c r="O24" i="33"/>
  <c r="P24" i="33" s="1"/>
  <c r="O11" i="39"/>
  <c r="P11" i="39" s="1"/>
  <c r="O20" i="40"/>
  <c r="P20" i="40" s="1"/>
  <c r="O34" i="32"/>
  <c r="O27" i="39"/>
  <c r="P27" i="39" s="1"/>
  <c r="O26" i="35"/>
  <c r="P26" i="35" s="1"/>
  <c r="O21" i="33"/>
  <c r="P21" i="33" s="1"/>
  <c r="O34" i="35"/>
  <c r="P34" i="35" s="1"/>
  <c r="O19" i="39"/>
  <c r="P19" i="39" s="1"/>
  <c r="R15" i="31"/>
  <c r="O16" i="37"/>
  <c r="P16" i="37" s="1"/>
  <c r="O32" i="33"/>
  <c r="P32" i="33" s="1"/>
  <c r="O23" i="30"/>
  <c r="P23" i="30" s="1"/>
  <c r="O30" i="39"/>
  <c r="P30" i="39" s="1"/>
  <c r="O6" i="36"/>
  <c r="P6" i="36" s="1"/>
  <c r="O15" i="33"/>
  <c r="P15" i="33" s="1"/>
  <c r="O21" i="30"/>
  <c r="P21" i="30" s="1"/>
  <c r="O19" i="35"/>
  <c r="P19" i="35" s="1"/>
  <c r="O32" i="31"/>
  <c r="O12" i="37"/>
  <c r="P12" i="37" s="1"/>
  <c r="O27" i="34"/>
  <c r="P27" i="34" s="1"/>
  <c r="O8" i="34"/>
  <c r="P8" i="34" s="1"/>
  <c r="O9" i="30"/>
  <c r="P9" i="30" s="1"/>
  <c r="O6" i="40"/>
  <c r="P6" i="40" s="1"/>
  <c r="O20" i="39"/>
  <c r="P20" i="39" s="1"/>
  <c r="O8" i="33"/>
  <c r="P8" i="33" s="1"/>
  <c r="O19" i="32"/>
  <c r="R32" i="31"/>
  <c r="R33" i="31"/>
  <c r="R20" i="31"/>
  <c r="Q20" i="31" s="1"/>
  <c r="O25" i="30"/>
  <c r="P25" i="30" s="1"/>
  <c r="O26" i="39"/>
  <c r="P26" i="39" s="1"/>
  <c r="O20" i="37"/>
  <c r="P20" i="37" s="1"/>
  <c r="O19" i="31"/>
  <c r="O35" i="36"/>
  <c r="P35" i="36" s="1"/>
  <c r="O28" i="30"/>
  <c r="P28" i="30" s="1"/>
  <c r="O24" i="38"/>
  <c r="P24" i="38" s="1"/>
  <c r="O11" i="38"/>
  <c r="P11" i="38" s="1"/>
  <c r="O35" i="39"/>
  <c r="P35" i="39" s="1"/>
  <c r="O29" i="34"/>
  <c r="P29" i="34" s="1"/>
  <c r="O15" i="35"/>
  <c r="P15" i="35" s="1"/>
  <c r="O14" i="39"/>
  <c r="P14" i="39" s="1"/>
  <c r="O29" i="33"/>
  <c r="P29" i="33" s="1"/>
  <c r="O17" i="36"/>
  <c r="P17" i="36" s="1"/>
  <c r="O34" i="37"/>
  <c r="P34" i="37" s="1"/>
  <c r="O19" i="40"/>
  <c r="P19" i="40" s="1"/>
  <c r="J33" i="31"/>
  <c r="N33" i="31"/>
  <c r="F11" i="32"/>
  <c r="O11" i="32" s="1"/>
  <c r="R13" i="31"/>
  <c r="Q13" i="31" s="1"/>
  <c r="R31" i="31"/>
  <c r="R17" i="31"/>
  <c r="Q17" i="31" s="1"/>
  <c r="R25" i="31"/>
  <c r="Q25" i="31" s="1"/>
  <c r="R9" i="31"/>
  <c r="R34" i="31"/>
  <c r="R29" i="31"/>
  <c r="R14" i="31"/>
  <c r="Q14" i="31" s="1"/>
  <c r="R21" i="31"/>
  <c r="Q21" i="31" s="1"/>
  <c r="R8" i="31"/>
  <c r="F22" i="31"/>
  <c r="O22" i="31" s="1"/>
  <c r="F31" i="31"/>
  <c r="O31" i="31" s="1"/>
  <c r="R12" i="32"/>
  <c r="R15" i="32"/>
  <c r="R6" i="31"/>
  <c r="R12" i="31"/>
  <c r="Q12" i="31" s="1"/>
  <c r="R24" i="31"/>
  <c r="Q24" i="31" s="1"/>
  <c r="R10" i="32"/>
  <c r="Q10" i="32" s="1"/>
  <c r="R22" i="32"/>
  <c r="Q22" i="32" s="1"/>
  <c r="R31" i="32"/>
  <c r="R30" i="32"/>
  <c r="Q30" i="32" s="1"/>
  <c r="R18" i="32"/>
  <c r="Q18" i="32" s="1"/>
  <c r="R20" i="32"/>
  <c r="Q20" i="32" s="1"/>
  <c r="R9" i="32"/>
  <c r="R29" i="32"/>
  <c r="Q29" i="32" s="1"/>
  <c r="R25" i="32"/>
  <c r="Q25" i="32" s="1"/>
  <c r="R34" i="32"/>
  <c r="Q34" i="32" s="1"/>
  <c r="R21" i="32"/>
  <c r="Q21" i="32" s="1"/>
  <c r="R28" i="32"/>
  <c r="R13" i="32"/>
  <c r="R35" i="32"/>
  <c r="R27" i="32"/>
  <c r="R32" i="32"/>
  <c r="R17" i="32"/>
  <c r="Q17" i="32" s="1"/>
  <c r="R19" i="32"/>
  <c r="R33" i="32"/>
  <c r="Q33" i="32" s="1"/>
  <c r="R16" i="32"/>
  <c r="R24" i="32"/>
  <c r="R7" i="32"/>
  <c r="Q7" i="32" s="1"/>
  <c r="R23" i="32"/>
  <c r="Q23" i="32" s="1"/>
  <c r="R8" i="32"/>
  <c r="Q8" i="32" s="1"/>
  <c r="R26" i="32"/>
  <c r="F9" i="32"/>
  <c r="O9" i="32" s="1"/>
  <c r="F6" i="32"/>
  <c r="O6" i="32" s="1"/>
  <c r="D8" i="1"/>
  <c r="D9" i="1"/>
  <c r="D14" i="1"/>
  <c r="D11" i="1"/>
  <c r="D13" i="1"/>
  <c r="D10" i="1"/>
  <c r="D12" i="1"/>
  <c r="D15" i="1"/>
  <c r="D5" i="1"/>
  <c r="A6" i="2"/>
  <c r="Q24" i="32" l="1"/>
  <c r="Q31" i="32"/>
  <c r="Q8" i="31"/>
  <c r="Q16" i="32"/>
  <c r="Q12" i="32"/>
  <c r="Q32" i="32"/>
  <c r="Q6" i="31"/>
  <c r="Q15" i="31"/>
  <c r="Q27" i="31"/>
  <c r="Q27" i="32"/>
  <c r="Q15" i="32"/>
  <c r="Q35" i="31"/>
  <c r="Q35" i="32"/>
  <c r="Q29" i="31"/>
  <c r="Q10" i="31"/>
  <c r="Q26" i="32"/>
  <c r="Q13" i="32"/>
  <c r="Q28" i="32"/>
  <c r="Q31" i="31"/>
  <c r="Q32" i="31"/>
  <c r="Q19" i="32"/>
  <c r="Q16" i="31"/>
  <c r="Q14" i="32"/>
  <c r="R34" i="30"/>
  <c r="Q26" i="31"/>
  <c r="Q19" i="31"/>
  <c r="Q23" i="31"/>
  <c r="Q9" i="32"/>
  <c r="Q34" i="31"/>
  <c r="Q36" i="31"/>
  <c r="Q6" i="32"/>
  <c r="Q9" i="31"/>
  <c r="Q30" i="31"/>
  <c r="Q18" i="31"/>
  <c r="Q22" i="31"/>
  <c r="Q28" i="31"/>
  <c r="Q11" i="32"/>
  <c r="R26" i="39"/>
  <c r="R14" i="39"/>
  <c r="R28" i="30"/>
  <c r="R6" i="40"/>
  <c r="R19" i="35"/>
  <c r="R32" i="33"/>
  <c r="R21" i="33"/>
  <c r="R24" i="33"/>
  <c r="R28" i="39"/>
  <c r="R8" i="30"/>
  <c r="R10" i="35"/>
  <c r="R33" i="35"/>
  <c r="R26" i="40"/>
  <c r="R8" i="36"/>
  <c r="R14" i="30"/>
  <c r="R13" i="40"/>
  <c r="R15" i="38"/>
  <c r="R26" i="38"/>
  <c r="R7" i="36"/>
  <c r="R12" i="36"/>
  <c r="R36" i="38"/>
  <c r="R36" i="35"/>
  <c r="R28" i="34"/>
  <c r="R18" i="34"/>
  <c r="R23" i="37"/>
  <c r="R6" i="37"/>
  <c r="R31" i="33"/>
  <c r="R13" i="35"/>
  <c r="R20" i="33"/>
  <c r="R18" i="38"/>
  <c r="R25" i="33"/>
  <c r="R25" i="40"/>
  <c r="R28" i="40"/>
  <c r="R16" i="33"/>
  <c r="R35" i="37"/>
  <c r="R23" i="36"/>
  <c r="R10" i="40"/>
  <c r="R14" i="40"/>
  <c r="R23" i="34"/>
  <c r="R30" i="34"/>
  <c r="R14" i="35"/>
  <c r="R34" i="34"/>
  <c r="R17" i="39"/>
  <c r="R12" i="39"/>
  <c r="R31" i="30"/>
  <c r="R24" i="30"/>
  <c r="R23" i="35"/>
  <c r="R9" i="40"/>
  <c r="R20" i="30"/>
  <c r="R35" i="40"/>
  <c r="R16" i="35"/>
  <c r="R18" i="33"/>
  <c r="R11" i="40"/>
  <c r="R32" i="30"/>
  <c r="R18" i="30"/>
  <c r="R20" i="34"/>
  <c r="R17" i="37"/>
  <c r="R22" i="30"/>
  <c r="R25" i="39"/>
  <c r="R32" i="37"/>
  <c r="R18" i="35"/>
  <c r="R27" i="36"/>
  <c r="R20" i="36"/>
  <c r="R11" i="34"/>
  <c r="R19" i="30"/>
  <c r="R21" i="39"/>
  <c r="R30" i="40"/>
  <c r="R29" i="37"/>
  <c r="R23" i="39"/>
  <c r="R21" i="38"/>
  <c r="R15" i="40"/>
  <c r="R17" i="34"/>
  <c r="R13" i="38"/>
  <c r="R26" i="33"/>
  <c r="R16" i="34"/>
  <c r="R22" i="37"/>
  <c r="R12" i="33"/>
  <c r="R33" i="38"/>
  <c r="R27" i="30"/>
  <c r="R7" i="38"/>
  <c r="R19" i="40"/>
  <c r="R29" i="34"/>
  <c r="R8" i="34"/>
  <c r="R15" i="33"/>
  <c r="R27" i="39"/>
  <c r="R9" i="38"/>
  <c r="R31" i="37"/>
  <c r="R31" i="35"/>
  <c r="R29" i="39"/>
  <c r="R26" i="37"/>
  <c r="R30" i="35"/>
  <c r="R6" i="33"/>
  <c r="R22" i="39"/>
  <c r="R7" i="30"/>
  <c r="R10" i="33"/>
  <c r="R9" i="35"/>
  <c r="R34" i="33"/>
  <c r="R8" i="39"/>
  <c r="R6" i="30"/>
  <c r="R9" i="39"/>
  <c r="R21" i="40"/>
  <c r="R33" i="39"/>
  <c r="R13" i="34"/>
  <c r="R29" i="36"/>
  <c r="R13" i="39"/>
  <c r="R6" i="39"/>
  <c r="R12" i="40"/>
  <c r="R35" i="34"/>
  <c r="R13" i="36"/>
  <c r="R10" i="38"/>
  <c r="R29" i="38"/>
  <c r="R22" i="35"/>
  <c r="R29" i="30"/>
  <c r="R11" i="35"/>
  <c r="R14" i="33"/>
  <c r="R16" i="36"/>
  <c r="R11" i="36"/>
  <c r="R31" i="36"/>
  <c r="R8" i="40"/>
  <c r="R24" i="37"/>
  <c r="R27" i="38"/>
  <c r="R8" i="37"/>
  <c r="R34" i="38"/>
  <c r="R6" i="38"/>
  <c r="R34" i="40"/>
  <c r="R18" i="37"/>
  <c r="R24" i="36"/>
  <c r="R15" i="35"/>
  <c r="R35" i="36"/>
  <c r="R9" i="30"/>
  <c r="R21" i="30"/>
  <c r="R16" i="37"/>
  <c r="R26" i="35"/>
  <c r="R17" i="40"/>
  <c r="R34" i="37"/>
  <c r="R35" i="39"/>
  <c r="R20" i="37"/>
  <c r="R27" i="34"/>
  <c r="R6" i="36"/>
  <c r="R32" i="40"/>
  <c r="R10" i="36"/>
  <c r="R25" i="34"/>
  <c r="R10" i="37"/>
  <c r="R33" i="40"/>
  <c r="R33" i="37"/>
  <c r="R7" i="39"/>
  <c r="R12" i="30"/>
  <c r="R17" i="33"/>
  <c r="R15" i="30"/>
  <c r="R6" i="34"/>
  <c r="R30" i="37"/>
  <c r="R7" i="37"/>
  <c r="R21" i="34"/>
  <c r="R24" i="40"/>
  <c r="R16" i="39"/>
  <c r="R11" i="37"/>
  <c r="R18" i="39"/>
  <c r="R23" i="38"/>
  <c r="R14" i="38"/>
  <c r="R14" i="36"/>
  <c r="R11" i="30"/>
  <c r="R31" i="38"/>
  <c r="R28" i="38"/>
  <c r="R32" i="38"/>
  <c r="R36" i="33"/>
  <c r="R32" i="35"/>
  <c r="R17" i="35"/>
  <c r="R9" i="36"/>
  <c r="R31" i="40"/>
  <c r="R21" i="35"/>
  <c r="R33" i="33"/>
  <c r="R15" i="36"/>
  <c r="R29" i="40"/>
  <c r="R30" i="30"/>
  <c r="R18" i="36"/>
  <c r="R16" i="40"/>
  <c r="R35" i="35"/>
  <c r="R7" i="34"/>
  <c r="R19" i="33"/>
  <c r="R22" i="40"/>
  <c r="R20" i="40"/>
  <c r="R14" i="37"/>
  <c r="R9" i="33"/>
  <c r="R23" i="40"/>
  <c r="R22" i="34"/>
  <c r="R11" i="33"/>
  <c r="R23" i="33"/>
  <c r="R22" i="36"/>
  <c r="R33" i="30"/>
  <c r="R7" i="33"/>
  <c r="R15" i="34"/>
  <c r="R35" i="33"/>
  <c r="R34" i="39"/>
  <c r="R6" i="35"/>
  <c r="R10" i="34"/>
  <c r="R36" i="36"/>
  <c r="R32" i="36"/>
  <c r="R12" i="35"/>
  <c r="R8" i="35"/>
  <c r="R10" i="39"/>
  <c r="R9" i="34"/>
  <c r="R30" i="38"/>
  <c r="R15" i="37"/>
  <c r="R22" i="38"/>
  <c r="R16" i="30"/>
  <c r="R7" i="35"/>
  <c r="R17" i="36"/>
  <c r="R11" i="38"/>
  <c r="R8" i="33"/>
  <c r="R12" i="37"/>
  <c r="R30" i="39"/>
  <c r="R19" i="39"/>
  <c r="R34" i="36"/>
  <c r="R32" i="34"/>
  <c r="R7" i="40"/>
  <c r="R27" i="37"/>
  <c r="R25" i="38"/>
  <c r="R28" i="36"/>
  <c r="R25" i="35"/>
  <c r="R19" i="38"/>
  <c r="R27" i="40"/>
  <c r="R8" i="38"/>
  <c r="R29" i="33"/>
  <c r="R24" i="38"/>
  <c r="R25" i="30"/>
  <c r="R20" i="39"/>
  <c r="R23" i="30"/>
  <c r="R34" i="35"/>
  <c r="R13" i="30"/>
  <c r="R26" i="36"/>
  <c r="R30" i="33"/>
  <c r="R35" i="38"/>
  <c r="R13" i="33"/>
  <c r="R13" i="37"/>
  <c r="R32" i="39"/>
  <c r="R31" i="34"/>
  <c r="R21" i="36"/>
  <c r="R24" i="34"/>
  <c r="R33" i="36"/>
  <c r="R15" i="39"/>
  <c r="R19" i="36"/>
  <c r="R16" i="38"/>
  <c r="R25" i="37"/>
  <c r="R33" i="34"/>
  <c r="R20" i="35"/>
  <c r="R29" i="35"/>
  <c r="R27" i="33"/>
  <c r="R27" i="35"/>
  <c r="R19" i="37"/>
  <c r="R26" i="34"/>
  <c r="R24" i="35"/>
  <c r="R19" i="34"/>
  <c r="R30" i="36"/>
  <c r="R14" i="34"/>
  <c r="R26" i="30"/>
  <c r="R17" i="38"/>
  <c r="R28" i="33"/>
  <c r="R21" i="37"/>
  <c r="R20" i="38"/>
  <c r="R10" i="30"/>
  <c r="R28" i="37"/>
  <c r="R25" i="36"/>
  <c r="R31" i="39"/>
  <c r="R12" i="34"/>
  <c r="R28" i="35"/>
  <c r="R17" i="30"/>
  <c r="R12" i="38"/>
  <c r="R18" i="40"/>
  <c r="R36" i="40"/>
  <c r="F33" i="31"/>
  <c r="O33" i="31" s="1"/>
  <c r="Q33" i="31" s="1"/>
  <c r="R11" i="39"/>
  <c r="D7" i="1"/>
  <c r="D6" i="1"/>
  <c r="B6" i="2"/>
  <c r="R22" i="33"/>
  <c r="V6" i="2"/>
  <c r="U6" i="2"/>
  <c r="Q6" i="2" s="1"/>
  <c r="A7" i="2"/>
  <c r="C7" i="1" l="1"/>
  <c r="C14" i="1"/>
  <c r="C12" i="1"/>
  <c r="C11" i="1"/>
  <c r="C13" i="1"/>
  <c r="C9" i="1"/>
  <c r="C10" i="1"/>
  <c r="R24" i="39"/>
  <c r="C5" i="1"/>
  <c r="C8" i="1"/>
  <c r="C15" i="1"/>
  <c r="R9" i="37"/>
  <c r="M6" i="2"/>
  <c r="N6" i="2" s="1"/>
  <c r="E6" i="2"/>
  <c r="F6" i="2" s="1"/>
  <c r="I6" i="2"/>
  <c r="J6" i="2" s="1"/>
  <c r="B7" i="2"/>
  <c r="U7" i="2"/>
  <c r="G17" i="1"/>
  <c r="I17" i="1"/>
  <c r="D47" i="1" s="1"/>
  <c r="E47" i="1" s="1"/>
  <c r="L17" i="1"/>
  <c r="D37" i="1" s="1"/>
  <c r="H17" i="1"/>
  <c r="D45" i="1" s="1"/>
  <c r="E45" i="1" s="1"/>
  <c r="K17" i="1"/>
  <c r="B37" i="1" s="1"/>
  <c r="J17" i="1"/>
  <c r="D43" i="1" s="1"/>
  <c r="E43" i="1" s="1"/>
  <c r="A8" i="2"/>
  <c r="V7" i="2"/>
  <c r="E7" i="2" l="1"/>
  <c r="F7" i="2" s="1"/>
  <c r="O6" i="2"/>
  <c r="P6" i="2" s="1"/>
  <c r="M7" i="2"/>
  <c r="N7" i="2" s="1"/>
  <c r="I7" i="2"/>
  <c r="J7" i="2" s="1"/>
  <c r="Q7" i="2"/>
  <c r="B8" i="2"/>
  <c r="U8" i="2"/>
  <c r="A9" i="2"/>
  <c r="V8" i="2"/>
  <c r="E8" i="2" l="1"/>
  <c r="F8" i="2" s="1"/>
  <c r="R6" i="2"/>
  <c r="O7" i="2"/>
  <c r="P7" i="2" s="1"/>
  <c r="M8" i="2"/>
  <c r="N8" i="2" s="1"/>
  <c r="I8" i="2"/>
  <c r="J8" i="2" s="1"/>
  <c r="Q8" i="2"/>
  <c r="B9" i="2"/>
  <c r="U9" i="2"/>
  <c r="V9" i="2"/>
  <c r="A10" i="2"/>
  <c r="E9" i="2" l="1"/>
  <c r="F9" i="2" s="1"/>
  <c r="O8" i="2"/>
  <c r="P8" i="2" s="1"/>
  <c r="U10" i="2"/>
  <c r="M9" i="2"/>
  <c r="N9" i="2" s="1"/>
  <c r="I9" i="2"/>
  <c r="J9" i="2" s="1"/>
  <c r="Q9" i="2"/>
  <c r="V10" i="2"/>
  <c r="B10" i="2"/>
  <c r="A11" i="2"/>
  <c r="D41" i="1"/>
  <c r="E41" i="1" s="1"/>
  <c r="E10" i="2" l="1"/>
  <c r="F10" i="2" s="1"/>
  <c r="R8" i="2"/>
  <c r="Q10" i="2"/>
  <c r="I10" i="2"/>
  <c r="J10" i="2" s="1"/>
  <c r="M10" i="2"/>
  <c r="N10" i="2" s="1"/>
  <c r="O9" i="2"/>
  <c r="P9" i="2" s="1"/>
  <c r="B11" i="2"/>
  <c r="V11" i="2"/>
  <c r="A12" i="2"/>
  <c r="U11" i="2"/>
  <c r="E11" i="2" s="1"/>
  <c r="F11" i="2" s="1"/>
  <c r="R9" i="2" l="1"/>
  <c r="Q11" i="2"/>
  <c r="O10" i="2"/>
  <c r="P10" i="2" s="1"/>
  <c r="M11" i="2"/>
  <c r="N11" i="2" s="1"/>
  <c r="I11" i="2"/>
  <c r="J11" i="2" s="1"/>
  <c r="A13" i="2"/>
  <c r="B12" i="2"/>
  <c r="U12" i="2"/>
  <c r="E12" i="2" s="1"/>
  <c r="F12" i="2" s="1"/>
  <c r="V12" i="2"/>
  <c r="B13" i="2" l="1"/>
  <c r="R10" i="2"/>
  <c r="A14" i="2"/>
  <c r="V13" i="2"/>
  <c r="U13" i="2"/>
  <c r="Q13" i="2" s="1"/>
  <c r="M12" i="2"/>
  <c r="N12" i="2" s="1"/>
  <c r="O11" i="2"/>
  <c r="P11" i="2" s="1"/>
  <c r="I12" i="2"/>
  <c r="J12" i="2" s="1"/>
  <c r="Q12" i="2"/>
  <c r="B14" i="2"/>
  <c r="V14" i="2"/>
  <c r="U14" i="2" l="1"/>
  <c r="E14" i="2"/>
  <c r="F14" i="2" s="1"/>
  <c r="E13" i="2"/>
  <c r="F13" i="2" s="1"/>
  <c r="A15" i="2"/>
  <c r="B15" i="2" s="1"/>
  <c r="R11" i="2"/>
  <c r="I13" i="2"/>
  <c r="J13" i="2" s="1"/>
  <c r="M13" i="2"/>
  <c r="N13" i="2" s="1"/>
  <c r="M14" i="2"/>
  <c r="N14" i="2" s="1"/>
  <c r="O12" i="2"/>
  <c r="P12" i="2" s="1"/>
  <c r="I14" i="2"/>
  <c r="J14" i="2" s="1"/>
  <c r="Q14" i="2"/>
  <c r="U15" i="2" l="1"/>
  <c r="A16" i="2"/>
  <c r="A17" i="2" s="1"/>
  <c r="V15" i="2"/>
  <c r="E15" i="2" s="1"/>
  <c r="F15" i="2" s="1"/>
  <c r="R12" i="2"/>
  <c r="O13" i="2"/>
  <c r="P13" i="2" s="1"/>
  <c r="O14" i="2"/>
  <c r="P14" i="2" s="1"/>
  <c r="Q15" i="2"/>
  <c r="V16" i="2"/>
  <c r="B16" i="2" l="1"/>
  <c r="M15" i="2"/>
  <c r="N15" i="2" s="1"/>
  <c r="I15" i="2"/>
  <c r="J15" i="2" s="1"/>
  <c r="U16" i="2"/>
  <c r="I16" i="2" s="1"/>
  <c r="J16" i="2" s="1"/>
  <c r="R14" i="2"/>
  <c r="R13" i="2"/>
  <c r="B17" i="2"/>
  <c r="V17" i="2"/>
  <c r="U17" i="2"/>
  <c r="A18" i="2"/>
  <c r="E17" i="2" l="1"/>
  <c r="F17" i="2" s="1"/>
  <c r="O15" i="2"/>
  <c r="P15" i="2" s="1"/>
  <c r="E16" i="2"/>
  <c r="F16" i="2" s="1"/>
  <c r="Q16" i="2"/>
  <c r="M16" i="2"/>
  <c r="N16" i="2" s="1"/>
  <c r="O16" i="2" s="1"/>
  <c r="R15" i="2"/>
  <c r="I17" i="2"/>
  <c r="J17" i="2" s="1"/>
  <c r="M17" i="2"/>
  <c r="N17" i="2" s="1"/>
  <c r="B18" i="2"/>
  <c r="Q17" i="2"/>
  <c r="V18" i="2"/>
  <c r="U18" i="2"/>
  <c r="A19" i="2"/>
  <c r="P16" i="2" l="1"/>
  <c r="R16" i="2" s="1"/>
  <c r="E18" i="2"/>
  <c r="F18" i="2" s="1"/>
  <c r="O17" i="2"/>
  <c r="P17" i="2" s="1"/>
  <c r="M18" i="2"/>
  <c r="N18" i="2" s="1"/>
  <c r="I18" i="2"/>
  <c r="J18" i="2" s="1"/>
  <c r="B19" i="2"/>
  <c r="Q18" i="2"/>
  <c r="U19" i="2"/>
  <c r="E19" i="2" s="1"/>
  <c r="F19" i="2" s="1"/>
  <c r="V19" i="2"/>
  <c r="A20" i="2"/>
  <c r="R17" i="2" l="1"/>
  <c r="M19" i="2"/>
  <c r="N19" i="2" s="1"/>
  <c r="O18" i="2"/>
  <c r="P18" i="2" s="1"/>
  <c r="I19" i="2"/>
  <c r="J19" i="2" s="1"/>
  <c r="B20" i="2"/>
  <c r="Q19" i="2"/>
  <c r="V20" i="2"/>
  <c r="U20" i="2"/>
  <c r="A21" i="2"/>
  <c r="E20" i="2" l="1"/>
  <c r="F20" i="2" s="1"/>
  <c r="R18" i="2"/>
  <c r="Q20" i="2"/>
  <c r="M20" i="2"/>
  <c r="N20" i="2" s="1"/>
  <c r="I20" i="2"/>
  <c r="J20" i="2" s="1"/>
  <c r="O19" i="2"/>
  <c r="P19" i="2" s="1"/>
  <c r="B21" i="2"/>
  <c r="U21" i="2"/>
  <c r="V21" i="2"/>
  <c r="A22" i="2"/>
  <c r="E21" i="2" l="1"/>
  <c r="F21" i="2" s="1"/>
  <c r="R19" i="2"/>
  <c r="O20" i="2"/>
  <c r="P20" i="2" s="1"/>
  <c r="I21" i="2"/>
  <c r="J21" i="2" s="1"/>
  <c r="M21" i="2"/>
  <c r="N21" i="2" s="1"/>
  <c r="B22" i="2"/>
  <c r="Q21" i="2"/>
  <c r="V22" i="2"/>
  <c r="U22" i="2"/>
  <c r="E22" i="2" s="1"/>
  <c r="F22" i="2" s="1"/>
  <c r="A23" i="2"/>
  <c r="O21" i="2" l="1"/>
  <c r="P21" i="2" s="1"/>
  <c r="R20" i="2"/>
  <c r="I22" i="2"/>
  <c r="J22" i="2" s="1"/>
  <c r="M22" i="2"/>
  <c r="N22" i="2" s="1"/>
  <c r="B23" i="2"/>
  <c r="Q22" i="2"/>
  <c r="U23" i="2"/>
  <c r="V23" i="2"/>
  <c r="A24" i="2"/>
  <c r="E23" i="2" l="1"/>
  <c r="F23" i="2" s="1"/>
  <c r="R21" i="2"/>
  <c r="R38" i="2" s="1"/>
  <c r="R39" i="2" s="1"/>
  <c r="O22" i="2"/>
  <c r="P22" i="2" s="1"/>
  <c r="M23" i="2"/>
  <c r="N23" i="2" s="1"/>
  <c r="I23" i="2"/>
  <c r="J23" i="2" s="1"/>
  <c r="B24" i="2"/>
  <c r="Q23" i="2"/>
  <c r="V24" i="2"/>
  <c r="U24" i="2"/>
  <c r="A25" i="2"/>
  <c r="E24" i="2" l="1"/>
  <c r="F24" i="2" s="1"/>
  <c r="R22" i="2"/>
  <c r="O23" i="2"/>
  <c r="P23" i="2" s="1"/>
  <c r="I24" i="2"/>
  <c r="J24" i="2" s="1"/>
  <c r="M24" i="2"/>
  <c r="N24" i="2" s="1"/>
  <c r="B25" i="2"/>
  <c r="Q24" i="2"/>
  <c r="U25" i="2"/>
  <c r="V25" i="2"/>
  <c r="A26" i="2"/>
  <c r="E25" i="2" l="1"/>
  <c r="F25" i="2" s="1"/>
  <c r="R23" i="2"/>
  <c r="M25" i="2"/>
  <c r="N25" i="2" s="1"/>
  <c r="O24" i="2"/>
  <c r="P24" i="2" s="1"/>
  <c r="I25" i="2"/>
  <c r="J25" i="2" s="1"/>
  <c r="B26" i="2"/>
  <c r="Q25" i="2"/>
  <c r="V26" i="2"/>
  <c r="U26" i="2"/>
  <c r="E26" i="2" s="1"/>
  <c r="F26" i="2" s="1"/>
  <c r="A27" i="2"/>
  <c r="R24" i="2" l="1"/>
  <c r="O25" i="2"/>
  <c r="P25" i="2" s="1"/>
  <c r="M26" i="2"/>
  <c r="N26" i="2" s="1"/>
  <c r="I26" i="2"/>
  <c r="J26" i="2" s="1"/>
  <c r="B27" i="2"/>
  <c r="Q26" i="2"/>
  <c r="U27" i="2"/>
  <c r="V27" i="2"/>
  <c r="A28" i="2"/>
  <c r="E27" i="2" l="1"/>
  <c r="F27" i="2" s="1"/>
  <c r="R25" i="2"/>
  <c r="Q27" i="2"/>
  <c r="I27" i="2"/>
  <c r="J27" i="2" s="1"/>
  <c r="M27" i="2"/>
  <c r="N27" i="2" s="1"/>
  <c r="O26" i="2"/>
  <c r="P26" i="2" s="1"/>
  <c r="B28" i="2"/>
  <c r="U28" i="2"/>
  <c r="V28" i="2"/>
  <c r="A29" i="2"/>
  <c r="E28" i="2" l="1"/>
  <c r="F28" i="2" s="1"/>
  <c r="R26" i="2"/>
  <c r="O27" i="2"/>
  <c r="P27" i="2" s="1"/>
  <c r="I28" i="2"/>
  <c r="J28" i="2" s="1"/>
  <c r="M28" i="2"/>
  <c r="N28" i="2" s="1"/>
  <c r="B29" i="2"/>
  <c r="Q28" i="2"/>
  <c r="U29" i="2"/>
  <c r="V29" i="2"/>
  <c r="A30" i="2"/>
  <c r="E29" i="2" l="1"/>
  <c r="F29" i="2" s="1"/>
  <c r="R27" i="2"/>
  <c r="I29" i="2"/>
  <c r="J29" i="2" s="1"/>
  <c r="O28" i="2"/>
  <c r="P28" i="2" s="1"/>
  <c r="M29" i="2"/>
  <c r="N29" i="2" s="1"/>
  <c r="B30" i="2"/>
  <c r="Q29" i="2"/>
  <c r="U30" i="2"/>
  <c r="V30" i="2"/>
  <c r="A31" i="2"/>
  <c r="E30" i="2" l="1"/>
  <c r="F30" i="2" s="1"/>
  <c r="R28" i="2"/>
  <c r="I30" i="2"/>
  <c r="J30" i="2" s="1"/>
  <c r="O29" i="2"/>
  <c r="P29" i="2" s="1"/>
  <c r="M30" i="2"/>
  <c r="N30" i="2" s="1"/>
  <c r="B31" i="2"/>
  <c r="Q30" i="2"/>
  <c r="U31" i="2"/>
  <c r="V31" i="2"/>
  <c r="A32" i="2"/>
  <c r="E31" i="2" l="1"/>
  <c r="F31" i="2" s="1"/>
  <c r="R29" i="2"/>
  <c r="O30" i="2"/>
  <c r="P30" i="2" s="1"/>
  <c r="I31" i="2"/>
  <c r="J31" i="2" s="1"/>
  <c r="M31" i="2"/>
  <c r="N31" i="2" s="1"/>
  <c r="B32" i="2"/>
  <c r="Q31" i="2"/>
  <c r="V32" i="2"/>
  <c r="U32" i="2"/>
  <c r="A33" i="2"/>
  <c r="E32" i="2" l="1"/>
  <c r="F32" i="2" s="1"/>
  <c r="R30" i="2"/>
  <c r="M32" i="2"/>
  <c r="N32" i="2" s="1"/>
  <c r="O31" i="2"/>
  <c r="P31" i="2" s="1"/>
  <c r="I32" i="2"/>
  <c r="J32" i="2" s="1"/>
  <c r="B33" i="2"/>
  <c r="Q32" i="2"/>
  <c r="U33" i="2"/>
  <c r="E33" i="2" s="1"/>
  <c r="F33" i="2" s="1"/>
  <c r="V33" i="2"/>
  <c r="A34" i="2"/>
  <c r="R31" i="2" l="1"/>
  <c r="I33" i="2"/>
  <c r="J33" i="2" s="1"/>
  <c r="M33" i="2"/>
  <c r="N33" i="2" s="1"/>
  <c r="O32" i="2"/>
  <c r="P32" i="2" s="1"/>
  <c r="B34" i="2"/>
  <c r="Q33" i="2"/>
  <c r="U34" i="2"/>
  <c r="V34" i="2"/>
  <c r="A35" i="2"/>
  <c r="E34" i="2" l="1"/>
  <c r="F34" i="2" s="1"/>
  <c r="R32" i="2"/>
  <c r="Q34" i="2"/>
  <c r="M34" i="2"/>
  <c r="N34" i="2" s="1"/>
  <c r="I34" i="2"/>
  <c r="J34" i="2" s="1"/>
  <c r="O33" i="2"/>
  <c r="P33" i="2" s="1"/>
  <c r="B35" i="2"/>
  <c r="U35" i="2"/>
  <c r="V35" i="2"/>
  <c r="A36" i="2"/>
  <c r="E35" i="2" l="1"/>
  <c r="F35" i="2" s="1"/>
  <c r="R33" i="2"/>
  <c r="O34" i="2"/>
  <c r="P34" i="2" s="1"/>
  <c r="I35" i="2"/>
  <c r="J35" i="2" s="1"/>
  <c r="M35" i="2"/>
  <c r="N35" i="2" s="1"/>
  <c r="B36" i="2"/>
  <c r="Q35" i="2"/>
  <c r="V36" i="2"/>
  <c r="U36" i="2"/>
  <c r="E36" i="2" s="1"/>
  <c r="F36" i="2" s="1"/>
  <c r="R34" i="2" l="1"/>
  <c r="M36" i="2"/>
  <c r="N36" i="2" s="1"/>
  <c r="O35" i="2"/>
  <c r="P35" i="2" s="1"/>
  <c r="I36" i="2"/>
  <c r="J36" i="2" s="1"/>
  <c r="Q36" i="2"/>
  <c r="R7" i="2"/>
  <c r="R35" i="2" l="1"/>
  <c r="O36" i="2"/>
  <c r="P36" i="2" s="1"/>
  <c r="D4" i="1"/>
  <c r="C4" i="1" l="1"/>
  <c r="R36" i="2" l="1"/>
  <c r="C38" i="2" s="1"/>
  <c r="E4" i="1" l="1"/>
  <c r="R1" i="30" s="1"/>
  <c r="C36" i="30" s="1"/>
  <c r="C37" i="30" s="1"/>
  <c r="C39" i="2"/>
  <c r="U6" i="31"/>
  <c r="U11" i="32"/>
  <c r="U9" i="32"/>
  <c r="U7" i="32"/>
  <c r="U6" i="32"/>
  <c r="U8" i="32"/>
  <c r="U10" i="32"/>
  <c r="U31" i="32"/>
  <c r="U30" i="32"/>
  <c r="U15" i="32"/>
  <c r="U14" i="32"/>
  <c r="U26" i="32"/>
  <c r="U24" i="32"/>
  <c r="U25" i="32"/>
  <c r="U32" i="32"/>
  <c r="U12" i="32"/>
  <c r="U34" i="32"/>
  <c r="U23" i="32"/>
  <c r="U22" i="32"/>
  <c r="U19" i="32"/>
  <c r="U20" i="32"/>
  <c r="U17" i="32"/>
  <c r="U29" i="32"/>
  <c r="U27" i="32"/>
  <c r="U33" i="32"/>
  <c r="U28" i="32"/>
  <c r="U18" i="32"/>
  <c r="U35" i="32"/>
  <c r="U16" i="32"/>
  <c r="U21" i="32"/>
  <c r="U13" i="32"/>
  <c r="U11" i="31"/>
  <c r="U35" i="31"/>
  <c r="U18" i="31"/>
  <c r="U19" i="31"/>
  <c r="U16" i="31"/>
  <c r="U23" i="31"/>
  <c r="U12" i="31"/>
  <c r="U25" i="31"/>
  <c r="U22" i="31"/>
  <c r="U17" i="31"/>
  <c r="U33" i="31"/>
  <c r="U21" i="31"/>
  <c r="U13" i="31"/>
  <c r="U29" i="31"/>
  <c r="U20" i="31"/>
  <c r="U8" i="31"/>
  <c r="U28" i="31"/>
  <c r="U34" i="31"/>
  <c r="U14" i="31"/>
  <c r="U10" i="31"/>
  <c r="U30" i="31"/>
  <c r="U31" i="31"/>
  <c r="U32" i="31"/>
  <c r="U24" i="31"/>
  <c r="U15" i="31"/>
  <c r="U27" i="31"/>
  <c r="U26" i="31"/>
  <c r="U9" i="31"/>
  <c r="U7" i="31"/>
  <c r="C6" i="1"/>
  <c r="U36" i="31"/>
  <c r="E5" i="1" l="1"/>
  <c r="U1" i="31" s="1"/>
  <c r="C38" i="31" s="1"/>
  <c r="E6" i="1" l="1"/>
  <c r="U1" i="32" s="1"/>
  <c r="C38" i="32" s="1"/>
  <c r="C39" i="31"/>
  <c r="E7" i="1" l="1"/>
  <c r="R1" i="33" s="1"/>
  <c r="C38" i="33" s="1"/>
  <c r="C39" i="32"/>
  <c r="E8" i="1" l="1"/>
  <c r="R1" i="34" s="1"/>
  <c r="C38" i="34" s="1"/>
  <c r="C39" i="33"/>
  <c r="E9" i="1" l="1"/>
  <c r="R1" i="35" s="1"/>
  <c r="C38" i="35" s="1"/>
  <c r="C39" i="34"/>
  <c r="E10" i="1" l="1"/>
  <c r="R1" i="36" s="1"/>
  <c r="C38" i="36" s="1"/>
  <c r="C39" i="35"/>
  <c r="E11" i="1" l="1"/>
  <c r="R1" i="37" s="1"/>
  <c r="C38" i="37" s="1"/>
  <c r="C39" i="36"/>
  <c r="E12" i="1" l="1"/>
  <c r="R1" i="38" s="1"/>
  <c r="C38" i="38" s="1"/>
  <c r="C39" i="37"/>
  <c r="E13" i="1" l="1"/>
  <c r="R1" i="39" s="1"/>
  <c r="C38" i="39" s="1"/>
  <c r="C39" i="38"/>
  <c r="E14" i="1" l="1"/>
  <c r="R1" i="40" s="1"/>
  <c r="C38" i="40" s="1"/>
  <c r="C39" i="39"/>
  <c r="E15" i="1" l="1"/>
  <c r="E17" i="1" s="1"/>
  <c r="D34" i="1" s="1"/>
  <c r="D33" i="1" s="1"/>
  <c r="C39"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B26" authorId="0" shapeId="0" xr:uid="{00000000-0006-0000-0000-000001000000}">
      <text>
        <r>
          <rPr>
            <b/>
            <sz val="9"/>
            <color indexed="81"/>
            <rFont val="Segoe UI"/>
            <family val="2"/>
          </rPr>
          <t>Metzler Daniela:</t>
        </r>
        <r>
          <rPr>
            <sz val="9"/>
            <color indexed="81"/>
            <rFont val="Segoe UI"/>
            <family val="2"/>
          </rPr>
          <t xml:space="preserve">
Name des KiGa eintragen</t>
        </r>
      </text>
    </comment>
    <comment ref="B27" authorId="0" shapeId="0" xr:uid="{00000000-0006-0000-0000-000002000000}">
      <text>
        <r>
          <rPr>
            <b/>
            <sz val="9"/>
            <color indexed="81"/>
            <rFont val="Segoe UI"/>
            <family val="2"/>
          </rPr>
          <t>Metzler Daniela:</t>
        </r>
        <r>
          <rPr>
            <sz val="9"/>
            <color indexed="81"/>
            <rFont val="Segoe UI"/>
            <family val="2"/>
          </rPr>
          <t xml:space="preserve">
Name des MA eintragen</t>
        </r>
      </text>
    </comment>
    <comment ref="D27" authorId="0" shapeId="0" xr:uid="{00000000-0006-0000-0000-000003000000}">
      <text>
        <r>
          <rPr>
            <b/>
            <sz val="9"/>
            <color indexed="81"/>
            <rFont val="Segoe UI"/>
            <family val="2"/>
          </rPr>
          <t>Metzler Daniela:</t>
        </r>
        <r>
          <rPr>
            <sz val="9"/>
            <color indexed="81"/>
            <rFont val="Segoe UI"/>
            <family val="2"/>
          </rPr>
          <t xml:space="preserve">
relevantes Jahr eintragen</t>
        </r>
      </text>
    </comment>
    <comment ref="D28" authorId="0" shapeId="0" xr:uid="{00000000-0006-0000-0000-000004000000}">
      <text>
        <r>
          <rPr>
            <b/>
            <sz val="9"/>
            <color indexed="81"/>
            <rFont val="Segoe UI"/>
            <family val="2"/>
          </rPr>
          <t>Metzler Daniela:</t>
        </r>
        <r>
          <rPr>
            <sz val="9"/>
            <color indexed="81"/>
            <rFont val="Segoe UI"/>
            <family val="2"/>
          </rPr>
          <t xml:space="preserve">
Arbeitszeitverkürzung wird NICHT für FSJ gewährt.</t>
        </r>
      </text>
    </comment>
    <comment ref="J28" authorId="0" shapeId="0" xr:uid="{00000000-0006-0000-0000-000005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29" authorId="0" shapeId="0" xr:uid="{00000000-0006-0000-0000-000006000000}">
      <text>
        <r>
          <rPr>
            <b/>
            <sz val="9"/>
            <color indexed="81"/>
            <rFont val="Segoe UI"/>
            <family val="2"/>
          </rPr>
          <t>Metzler Daniela:</t>
        </r>
        <r>
          <rPr>
            <sz val="9"/>
            <color indexed="81"/>
            <rFont val="Segoe UI"/>
            <family val="2"/>
          </rPr>
          <t xml:space="preserve">
tarifliche Eingruppierung über DropDown auswählen</t>
        </r>
      </text>
    </comment>
    <comment ref="J29" authorId="0" shapeId="0" xr:uid="{00000000-0006-0000-0000-000007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0" authorId="0" shapeId="0" xr:uid="{00000000-0006-0000-0000-000008000000}">
      <text>
        <r>
          <rPr>
            <b/>
            <sz val="9"/>
            <color indexed="81"/>
            <rFont val="Segoe UI"/>
            <family val="2"/>
          </rPr>
          <t>Metzler Daniela:</t>
        </r>
        <r>
          <rPr>
            <sz val="9"/>
            <color indexed="81"/>
            <rFont val="Segoe UI"/>
            <family val="2"/>
          </rPr>
          <t xml:space="preserve">
Beschäftigungsumfang in % angeben</t>
        </r>
      </text>
    </comment>
    <comment ref="D30" authorId="0" shapeId="0" xr:uid="{00000000-0006-0000-0000-000009000000}">
      <text>
        <r>
          <rPr>
            <b/>
            <sz val="9"/>
            <color indexed="81"/>
            <rFont val="Segoe UI"/>
            <family val="2"/>
          </rPr>
          <t>Metzler Daniela:</t>
        </r>
        <r>
          <rPr>
            <sz val="9"/>
            <color indexed="81"/>
            <rFont val="Segoe UI"/>
            <family val="2"/>
          </rPr>
          <t xml:space="preserve">
wenn hier ein Fehler angezeigt wird unbedingt die Berufsgruppe mit der Art der Arbeitszeitverkürzung prüfen und korrigieren.
Folgende Auswahl für AZ-Verkürzung ist in Kombination möglich: 
1. pFK -&gt; mit AZ-Verkürzung (pFK) -&gt; Reduzierung um 30 Minuten/100% Kraft
2. nicht pFK -&gt; mit AZ-Verkürzung (nicht pFK) Kind U12 -&gt; Reduzierung um 1 Std./100% Kraft
3. nicht pFK -&gt; mit AZ-Verkürzung (nicht pFK) Alter Ü60 -&gt; Reduzierung um 30 Minuten/100% Kraft</t>
        </r>
      </text>
    </comment>
    <comment ref="J30" authorId="0" shapeId="0" xr:uid="{00000000-0006-0000-0000-00000A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31" authorId="0" shapeId="0" xr:uid="{00000000-0006-0000-0000-00000B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2" authorId="0" shapeId="0" xr:uid="{00000000-0006-0000-0000-00000C000000}">
      <text>
        <r>
          <rPr>
            <b/>
            <sz val="9"/>
            <color indexed="81"/>
            <rFont val="Segoe UI"/>
            <family val="2"/>
          </rPr>
          <t>Metzler Daniela:</t>
        </r>
        <r>
          <rPr>
            <sz val="9"/>
            <color indexed="81"/>
            <rFont val="Segoe UI"/>
            <family val="2"/>
          </rPr>
          <t xml:space="preserve">
nur überschreiben, bei Neueintritt oder bei Neuanlage wg. unterjähriger Vertragsänderung. Mit entsprechendem Eintrittsdatum/Inkrafttreten der Änderung.
Format: </t>
        </r>
        <r>
          <rPr>
            <b/>
            <sz val="9"/>
            <color indexed="10"/>
            <rFont val="Segoe UI"/>
            <family val="2"/>
          </rPr>
          <t>tt.mm.jjjj</t>
        </r>
      </text>
    </comment>
    <comment ref="D32" authorId="0" shapeId="0" xr:uid="{00000000-0006-0000-0000-00000D000000}">
      <text>
        <r>
          <rPr>
            <b/>
            <sz val="9"/>
            <color indexed="81"/>
            <rFont val="Segoe UI"/>
            <family val="2"/>
          </rPr>
          <t>Metzler Daniela:</t>
        </r>
        <r>
          <rPr>
            <sz val="9"/>
            <color indexed="81"/>
            <rFont val="Segoe UI"/>
            <family val="2"/>
          </rPr>
          <t xml:space="preserve">
nur überschreiben, bei Austritt oder bei Neuanlage wg. unterjähriger Vertragsänderung. Mit entsprechendem Austrittsdatum/Ende vor Inkrafttreten der Änderung.
Format: </t>
        </r>
        <r>
          <rPr>
            <b/>
            <sz val="9"/>
            <color indexed="10"/>
            <rFont val="Segoe UI"/>
            <family val="2"/>
          </rPr>
          <t>tt.mm.jjjj</t>
        </r>
      </text>
    </comment>
    <comment ref="J32" authorId="0" shapeId="0" xr:uid="{00000000-0006-0000-0000-00000E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3" authorId="0" shapeId="0" xr:uid="{00000000-0006-0000-0000-00000F000000}">
      <text>
        <r>
          <rPr>
            <b/>
            <sz val="9"/>
            <color indexed="81"/>
            <rFont val="Segoe UI"/>
            <family val="2"/>
          </rPr>
          <t>Metzler Daniela:</t>
        </r>
        <r>
          <rPr>
            <sz val="9"/>
            <color indexed="81"/>
            <rFont val="Segoe UI"/>
            <family val="2"/>
          </rPr>
          <t xml:space="preserve">
Wert zum 31.12. aus Vorjahr.
einzutragendes Format - 0,00 
Dezimal mit zwei Nachkommastellen</t>
        </r>
      </text>
    </comment>
    <comment ref="J38" authorId="0" shapeId="0" xr:uid="{00000000-0006-0000-0000-000010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39" authorId="0" shapeId="0" xr:uid="{00000000-0006-0000-0000-000011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40" authorId="0" shapeId="0" xr:uid="{00000000-0006-0000-0000-000012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41" authorId="0" shapeId="0" xr:uid="{00000000-0006-0000-0000-000013000000}">
      <text>
        <r>
          <rPr>
            <b/>
            <sz val="9"/>
            <color indexed="81"/>
            <rFont val="Segoe UI"/>
            <family val="2"/>
          </rPr>
          <t>Metzler Daniela:</t>
        </r>
        <r>
          <rPr>
            <sz val="9"/>
            <color indexed="81"/>
            <rFont val="Segoe UI"/>
            <family val="2"/>
          </rPr>
          <t xml:space="preserve">
Resturlaub aus Vorjahr manuell eintragen</t>
        </r>
      </text>
    </comment>
    <comment ref="C41" authorId="0" shapeId="0" xr:uid="{00000000-0006-0000-0000-000014000000}">
      <text>
        <r>
          <rPr>
            <b/>
            <sz val="9"/>
            <color indexed="81"/>
            <rFont val="Segoe UI"/>
            <family val="2"/>
          </rPr>
          <t>Metzler Daniela:</t>
        </r>
        <r>
          <rPr>
            <sz val="9"/>
            <color indexed="81"/>
            <rFont val="Segoe UI"/>
            <family val="2"/>
          </rPr>
          <t xml:space="preserve">
die Anzahl des Zusatzurlaubes nach §125 SGB IX ist über den Tab "§34 AVO, §125 SGB IX, Reg. Tage" ersichtlich und wird über den Urlaubsantrag hier automatisch eingespeist.
</t>
        </r>
      </text>
    </comment>
    <comment ref="J41" authorId="0" shapeId="0" xr:uid="{00000000-0006-0000-0000-000015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42" authorId="0" shapeId="0" xr:uid="{00000000-0006-0000-0000-000016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43" authorId="0" shapeId="0" xr:uid="{00000000-0006-0000-0000-000017000000}">
      <text>
        <r>
          <rPr>
            <b/>
            <sz val="9"/>
            <color indexed="81"/>
            <rFont val="Segoe UI"/>
            <family val="2"/>
          </rPr>
          <t>Metzler Daniela:</t>
        </r>
        <r>
          <rPr>
            <sz val="9"/>
            <color indexed="81"/>
            <rFont val="Segoe UI"/>
            <family val="2"/>
          </rPr>
          <t xml:space="preserve">
die Tage der Arbeitsbefreiung nach §34 AVO ist über den Tab "§34 AVO, §125 SGB IX, Reg. Tage" einsehbar und wird über den Urlaubsantrag hier automatisch eingespeist. 
Die Arbeitsbefreiung muss IMMER vorab beantragt werden.</t>
        </r>
      </text>
    </comment>
    <comment ref="B45" authorId="0" shapeId="0" xr:uid="{00000000-0006-0000-0000-000018000000}">
      <text>
        <r>
          <rPr>
            <b/>
            <sz val="9"/>
            <color indexed="81"/>
            <rFont val="Segoe UI"/>
            <family val="2"/>
          </rPr>
          <t>Metzler Daniela:</t>
        </r>
        <r>
          <rPr>
            <sz val="9"/>
            <color indexed="81"/>
            <rFont val="Segoe UI"/>
            <family val="2"/>
          </rPr>
          <t xml:space="preserve">
Regenerationstage sind nur für pädagogische Fachkräfte die nach Tarifvertrag "SuE" geführt werden.
Erklärungen zu den Regenerationstagen sind im Tab "§34 AVO, §125 SGB IX, Reg. Tage" zu finden.
Regenerationstage sind demnach für AP, PiA, FSJ und nicht pädagogische Fachkräfte NICHT zu gewähren.</t>
        </r>
      </text>
    </comment>
    <comment ref="B47" authorId="0" shapeId="0" xr:uid="{00000000-0006-0000-0000-000019000000}">
      <text>
        <r>
          <rPr>
            <b/>
            <sz val="9"/>
            <color indexed="81"/>
            <rFont val="Segoe UI"/>
            <family val="2"/>
          </rPr>
          <t>Metzler Daniela:</t>
        </r>
        <r>
          <rPr>
            <sz val="9"/>
            <color indexed="81"/>
            <rFont val="Segoe UI"/>
            <family val="2"/>
          </rPr>
          <t xml:space="preserve">
Umwandlungstage sind nur für pädagogische Fachkräfte die nach Tarifvertrag "SuE" geführt werden.
Umwandlungstage sind demnach für AP, PiA, FSJ und nicht pädagogische Fachkräfte NICHT zu gewähren.
Umwandlungstage = Verzicht auf finanzielle Zulage auf den Tarifvertrag
dies muss bei der Personalstelle beantragt werden.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9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9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9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9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9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A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A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A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A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A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B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B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B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B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B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C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C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C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C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C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D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D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D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D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D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Thomas Ramel</author>
  </authors>
  <commentList>
    <comment ref="C1" authorId="0" shapeId="0" xr:uid="{00000000-0006-0000-1000-000001000000}">
      <text>
        <r>
          <rPr>
            <sz val="8"/>
            <color indexed="81"/>
            <rFont val="Tahoma"/>
            <family val="2"/>
          </rPr>
          <t>Ein 'x' einfügen, wenn der Feiertag begangen wird.
Neue Zeilen einfügen für zusätzliche Feiertage.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Metzler, Sabine</author>
  </authors>
  <commentList>
    <comment ref="T12" authorId="0" shapeId="0" xr:uid="{00000000-0006-0000-0100-000001000000}">
      <text>
        <r>
          <rPr>
            <sz val="9"/>
            <color indexed="81"/>
            <rFont val="Segoe UI"/>
            <family val="2"/>
          </rPr>
          <t>Flexible VZ für gerade KW eintragen
Beispiel:
1:00</t>
        </r>
      </text>
    </comment>
    <comment ref="T14" authorId="0" shapeId="0" xr:uid="{00000000-0006-0000-0100-000002000000}">
      <text>
        <r>
          <rPr>
            <sz val="9"/>
            <color indexed="81"/>
            <rFont val="Segoe UI"/>
            <family val="2"/>
          </rPr>
          <t>Flexible VZ für gerade KW eintragen
Beispiel: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2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2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2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2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2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3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3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3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3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3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U1" authorId="0" shapeId="0" xr:uid="{00000000-0006-0000-0400-000001000000}">
      <text>
        <r>
          <rPr>
            <b/>
            <sz val="9"/>
            <color indexed="81"/>
            <rFont val="Segoe UI"/>
            <family val="2"/>
          </rPr>
          <t>Metzler Daniela:</t>
        </r>
        <r>
          <rPr>
            <sz val="9"/>
            <color indexed="81"/>
            <rFont val="Segoe UI"/>
            <family val="2"/>
          </rPr>
          <t xml:space="preserve">
Übertrag Mehrarbeit Vormonat
kommt aus dem Stammdatenblatt</t>
        </r>
      </text>
    </comment>
    <comment ref="E5" authorId="0" shapeId="0" xr:uid="{00000000-0006-0000-0400-000002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I5" authorId="0" shapeId="0" xr:uid="{00000000-0006-0000-0400-000003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M5" authorId="0" shapeId="0" xr:uid="{00000000-0006-0000-0400-000004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O5" authorId="0" shapeId="0" xr:uid="{00000000-0006-0000-0400-000005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400-000006000000}">
      <text>
        <r>
          <rPr>
            <b/>
            <sz val="9"/>
            <color indexed="81"/>
            <rFont val="Segoe UI"/>
            <family val="2"/>
          </rPr>
          <t>Metzler Daniela:</t>
        </r>
        <r>
          <rPr>
            <sz val="9"/>
            <color indexed="81"/>
            <rFont val="Segoe UI"/>
            <family val="2"/>
          </rPr>
          <t xml:space="preserve">
</t>
        </r>
        <r>
          <rPr>
            <sz val="8"/>
            <color indexed="52"/>
            <rFont val="Segoe UI"/>
            <family val="2"/>
          </rPr>
          <t>Hilfsspalte für Endezeit Gründonnerstag</t>
        </r>
      </text>
    </comment>
    <comment ref="Q5" authorId="0" shapeId="0" xr:uid="{00000000-0006-0000-0400-000007000000}">
      <text>
        <r>
          <rPr>
            <b/>
            <sz val="9"/>
            <color indexed="81"/>
            <rFont val="Segoe UI"/>
            <family val="2"/>
          </rPr>
          <t>Metzler Daniela:</t>
        </r>
        <r>
          <rPr>
            <sz val="9"/>
            <color indexed="81"/>
            <rFont val="Segoe UI"/>
            <family val="2"/>
          </rPr>
          <t xml:space="preserve">
Maximal erlaubte Arbeitszeit = 10 Std.
</t>
        </r>
        <r>
          <rPr>
            <sz val="8"/>
            <color indexed="52"/>
            <rFont val="Segoe UI"/>
            <family val="2"/>
          </rPr>
          <t>Intern: abweichende Formel zu den anderen Monaten wg. Gründonnerstag</t>
        </r>
      </text>
    </comment>
    <comment ref="S5" authorId="0" shapeId="0" xr:uid="{00000000-0006-0000-0400-000008000000}">
      <text>
        <r>
          <rPr>
            <b/>
            <sz val="9"/>
            <color indexed="81"/>
            <rFont val="Segoe UI"/>
            <family val="2"/>
          </rPr>
          <t>Metzler Daniela:</t>
        </r>
        <r>
          <rPr>
            <sz val="9"/>
            <color indexed="81"/>
            <rFont val="Segoe UI"/>
            <family val="2"/>
          </rPr>
          <t xml:space="preserve">
</t>
        </r>
        <r>
          <rPr>
            <sz val="8"/>
            <color indexed="52"/>
            <rFont val="Segoe UI"/>
            <family val="2"/>
          </rPr>
          <t>Hilfsspalte für Gründonnerstagberechnung</t>
        </r>
      </text>
    </comment>
    <comment ref="T5" authorId="0" shapeId="0" xr:uid="{00000000-0006-0000-0400-000009000000}">
      <text>
        <r>
          <rPr>
            <b/>
            <sz val="9"/>
            <color indexed="81"/>
            <rFont val="Segoe UI"/>
            <family val="2"/>
          </rPr>
          <t>Metzler Daniela:</t>
        </r>
        <r>
          <rPr>
            <sz val="9"/>
            <color indexed="81"/>
            <rFont val="Segoe UI"/>
            <family val="2"/>
          </rPr>
          <t xml:space="preserve">
</t>
        </r>
        <r>
          <rPr>
            <sz val="8"/>
            <color indexed="52"/>
            <rFont val="Segoe UI"/>
            <family val="2"/>
          </rPr>
          <t>Hilfsspalte für SOLL-Zeit Gründonnerstag</t>
        </r>
        <r>
          <rPr>
            <sz val="9"/>
            <color indexed="81"/>
            <rFont val="Segoe UI"/>
            <family val="2"/>
          </rPr>
          <t xml:space="preserve">
</t>
        </r>
      </text>
    </comment>
    <comment ref="U5" authorId="0" shapeId="0" xr:uid="{00000000-0006-0000-0400-00000A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V5" authorId="0" shapeId="0" xr:uid="{00000000-0006-0000-0400-00000B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W5" authorId="0" shapeId="0" xr:uid="{00000000-0006-0000-0400-00000C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U1" authorId="0" shapeId="0" xr:uid="{00000000-0006-0000-0500-000001000000}">
      <text>
        <r>
          <rPr>
            <b/>
            <sz val="9"/>
            <color indexed="81"/>
            <rFont val="Segoe UI"/>
            <family val="2"/>
          </rPr>
          <t>Metzler Daniela:</t>
        </r>
        <r>
          <rPr>
            <sz val="9"/>
            <color indexed="81"/>
            <rFont val="Segoe UI"/>
            <family val="2"/>
          </rPr>
          <t xml:space="preserve">
Übertrag Mehrarbeit Vormonat
kommt aus dem Stammdatenblatt</t>
        </r>
      </text>
    </comment>
    <comment ref="E5" authorId="0" shapeId="0" xr:uid="{00000000-0006-0000-0500-000002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I5" authorId="0" shapeId="0" xr:uid="{00000000-0006-0000-0500-000003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M5" authorId="0" shapeId="0" xr:uid="{00000000-0006-0000-0500-000004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O5" authorId="0" shapeId="0" xr:uid="{00000000-0006-0000-0500-000005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500-000006000000}">
      <text>
        <r>
          <rPr>
            <b/>
            <sz val="9"/>
            <color indexed="81"/>
            <rFont val="Segoe UI"/>
            <family val="2"/>
          </rPr>
          <t>Metzler Daniela:</t>
        </r>
        <r>
          <rPr>
            <sz val="9"/>
            <color indexed="81"/>
            <rFont val="Segoe UI"/>
            <family val="2"/>
          </rPr>
          <t xml:space="preserve">
</t>
        </r>
        <r>
          <rPr>
            <sz val="8"/>
            <color indexed="52"/>
            <rFont val="Segoe UI"/>
            <family val="2"/>
          </rPr>
          <t>Hilfsspalte für Endezeit Gründonnerstag</t>
        </r>
      </text>
    </comment>
    <comment ref="Q5" authorId="0" shapeId="0" xr:uid="{00000000-0006-0000-0500-000007000000}">
      <text>
        <r>
          <rPr>
            <b/>
            <sz val="9"/>
            <color indexed="81"/>
            <rFont val="Segoe UI"/>
            <family val="2"/>
          </rPr>
          <t>Metzler Daniela:</t>
        </r>
        <r>
          <rPr>
            <sz val="9"/>
            <color indexed="81"/>
            <rFont val="Segoe UI"/>
            <family val="2"/>
          </rPr>
          <t xml:space="preserve">
Maximal erlaubte Arbeitszeit = 10 Std.
</t>
        </r>
        <r>
          <rPr>
            <sz val="8"/>
            <color indexed="52"/>
            <rFont val="Segoe UI"/>
            <family val="2"/>
          </rPr>
          <t>Intern: abweichende Formel zu den anderen Monaten wg. Gründonnerstag</t>
        </r>
      </text>
    </comment>
    <comment ref="S5" authorId="0" shapeId="0" xr:uid="{00000000-0006-0000-0500-000008000000}">
      <text>
        <r>
          <rPr>
            <b/>
            <sz val="9"/>
            <color indexed="81"/>
            <rFont val="Segoe UI"/>
            <family val="2"/>
          </rPr>
          <t>Metzler Daniela:</t>
        </r>
        <r>
          <rPr>
            <sz val="9"/>
            <color indexed="81"/>
            <rFont val="Segoe UI"/>
            <family val="2"/>
          </rPr>
          <t xml:space="preserve">
</t>
        </r>
        <r>
          <rPr>
            <sz val="8"/>
            <color indexed="52"/>
            <rFont val="Segoe UI"/>
            <family val="2"/>
          </rPr>
          <t>Hilfsspalte für Gründonnerstagberechnung</t>
        </r>
      </text>
    </comment>
    <comment ref="T5" authorId="0" shapeId="0" xr:uid="{00000000-0006-0000-0500-000009000000}">
      <text>
        <r>
          <rPr>
            <b/>
            <sz val="9"/>
            <color indexed="81"/>
            <rFont val="Segoe UI"/>
            <family val="2"/>
          </rPr>
          <t>Metzler Daniela:</t>
        </r>
        <r>
          <rPr>
            <sz val="9"/>
            <color indexed="81"/>
            <rFont val="Segoe UI"/>
            <family val="2"/>
          </rPr>
          <t xml:space="preserve">
</t>
        </r>
        <r>
          <rPr>
            <sz val="8"/>
            <color indexed="52"/>
            <rFont val="Segoe UI"/>
            <family val="2"/>
          </rPr>
          <t>Hilfsspalte für SOLL-Zeit Gründonnerstag</t>
        </r>
        <r>
          <rPr>
            <sz val="9"/>
            <color indexed="81"/>
            <rFont val="Segoe UI"/>
            <family val="2"/>
          </rPr>
          <t xml:space="preserve">
</t>
        </r>
      </text>
    </comment>
    <comment ref="U5" authorId="0" shapeId="0" xr:uid="{00000000-0006-0000-0500-00000A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V5" authorId="0" shapeId="0" xr:uid="{00000000-0006-0000-0500-00000B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W5" authorId="0" shapeId="0" xr:uid="{00000000-0006-0000-0500-00000C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6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6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6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6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6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7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7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7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7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7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8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8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8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8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8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sharedStrings.xml><?xml version="1.0" encoding="utf-8"?>
<sst xmlns="http://schemas.openxmlformats.org/spreadsheetml/2006/main" count="1070" uniqueCount="493">
  <si>
    <t>IST Arbeitszeit</t>
  </si>
  <si>
    <t>SOLL Arbeitszeit</t>
  </si>
  <si>
    <t>Urlaub</t>
  </si>
  <si>
    <t>Januar</t>
  </si>
  <si>
    <t>Beginn 1</t>
  </si>
  <si>
    <t>Ende 1</t>
  </si>
  <si>
    <t>Beginn 2</t>
  </si>
  <si>
    <t>Ende 2</t>
  </si>
  <si>
    <t>IST AZ</t>
  </si>
  <si>
    <t>SOLL AZ</t>
  </si>
  <si>
    <t>Krank</t>
  </si>
  <si>
    <t>Februar</t>
  </si>
  <si>
    <t>Neujahr</t>
  </si>
  <si>
    <t>März</t>
  </si>
  <si>
    <t>April</t>
  </si>
  <si>
    <t>Mai</t>
  </si>
  <si>
    <t>Juni</t>
  </si>
  <si>
    <t>Juli</t>
  </si>
  <si>
    <t>August</t>
  </si>
  <si>
    <t>September</t>
  </si>
  <si>
    <t>Oktober</t>
  </si>
  <si>
    <t>November</t>
  </si>
  <si>
    <t>Dezember</t>
  </si>
  <si>
    <t>Stammdaten:</t>
  </si>
  <si>
    <t xml:space="preserve">Jahr: </t>
  </si>
  <si>
    <t>Montag</t>
  </si>
  <si>
    <t>Dienstag</t>
  </si>
  <si>
    <t>Mittwoch</t>
  </si>
  <si>
    <t>Donnerstag</t>
  </si>
  <si>
    <t>Freitag</t>
  </si>
  <si>
    <t>Samstag</t>
  </si>
  <si>
    <t>Sonntag</t>
  </si>
  <si>
    <t>Karfreitag</t>
  </si>
  <si>
    <t>Ostermontag</t>
  </si>
  <si>
    <t>Christi Himmelfahrt</t>
  </si>
  <si>
    <t>Pfingstmontag</t>
  </si>
  <si>
    <t>Fronleichnam</t>
  </si>
  <si>
    <t>Allerheiligen</t>
  </si>
  <si>
    <t>Heilig Abend</t>
  </si>
  <si>
    <t>Silvester</t>
  </si>
  <si>
    <t>Ostersonntag</t>
  </si>
  <si>
    <t>Pfingstsonntag</t>
  </si>
  <si>
    <t>Beginn 3</t>
  </si>
  <si>
    <t>Ende 3</t>
  </si>
  <si>
    <t>Feiertag</t>
  </si>
  <si>
    <t>Jahr</t>
  </si>
  <si>
    <t>gilt von 1900 bis 2078</t>
  </si>
  <si>
    <t>x</t>
  </si>
  <si>
    <t>Rosenmontag</t>
  </si>
  <si>
    <t xml:space="preserve">Krank </t>
  </si>
  <si>
    <t>Notiz</t>
  </si>
  <si>
    <t>Gründonnerstag</t>
  </si>
  <si>
    <t>Urlaubs- und Fehlzeiten</t>
  </si>
  <si>
    <t>Wochentag</t>
  </si>
  <si>
    <t>ja</t>
  </si>
  <si>
    <t>nein</t>
  </si>
  <si>
    <t>regulärer Arbeitstag ja/nein</t>
  </si>
  <si>
    <t>pFK</t>
  </si>
  <si>
    <t>nicht pFK</t>
  </si>
  <si>
    <t>ohne AZ-Verkürzung</t>
  </si>
  <si>
    <t>Berufsgruppe:</t>
  </si>
  <si>
    <t>AZ-Verkürzung:</t>
  </si>
  <si>
    <t>Beschäftigungsumfang in %:</t>
  </si>
  <si>
    <t>Differenz</t>
  </si>
  <si>
    <t>Anwesenheit</t>
  </si>
  <si>
    <t>Pause</t>
  </si>
  <si>
    <t>MP gesamt</t>
  </si>
  <si>
    <t>IST AZ 1</t>
  </si>
  <si>
    <t>IST AZ 2</t>
  </si>
  <si>
    <t>IST AZ 3</t>
  </si>
  <si>
    <t>IST MP 1</t>
  </si>
  <si>
    <t>IST MP 2</t>
  </si>
  <si>
    <t>IST MP 3</t>
  </si>
  <si>
    <t>MAX Arbeitszeit</t>
  </si>
  <si>
    <t>Ort, Datum / Unterschrift Mitarbeiter/in</t>
  </si>
  <si>
    <t>Ort, Datum / Unterschrift Vorgesetzte/r</t>
  </si>
  <si>
    <t>Std.Saldo/Monat</t>
  </si>
  <si>
    <t>Std.Saldo/Jahresabschluss</t>
  </si>
  <si>
    <t>Vorjahreswert / Stundensaldo</t>
  </si>
  <si>
    <t>Startdatum:</t>
  </si>
  <si>
    <t>Enddatum:</t>
  </si>
  <si>
    <t>maximaler Wert</t>
  </si>
  <si>
    <t>Mehrarbeitsmitnahme</t>
  </si>
  <si>
    <t>maximal zulässige Mitnahme der Mehrarbeit in den Folgemonat:</t>
  </si>
  <si>
    <t>Urlaubsanspruch laufendes Jahr:</t>
  </si>
  <si>
    <t>bei 5 Tage/Woche</t>
  </si>
  <si>
    <t>Resturlaub aus Vorjahr</t>
  </si>
  <si>
    <t>genommener Urlaub</t>
  </si>
  <si>
    <t>zur Auszahlung angewiesen:</t>
  </si>
  <si>
    <t>Ort, Datum / Unterschrift KGF</t>
  </si>
  <si>
    <t>Werk 21</t>
  </si>
  <si>
    <t>Werk 22</t>
  </si>
  <si>
    <t>Abschluss Std.konto:</t>
  </si>
  <si>
    <t xml:space="preserve">nach 6 STd. </t>
  </si>
  <si>
    <t>nach 9 Std.</t>
  </si>
  <si>
    <t>&gt;</t>
  </si>
  <si>
    <t>Arbeitszeiteintragung:</t>
  </si>
  <si>
    <t>Beginn und Ende</t>
  </si>
  <si>
    <t>hier sind der tatsächliche Beginn und das tatsächliche Ende der Arbeitszeit einzutragen</t>
  </si>
  <si>
    <t>Daher gibt es die Beginn und Ende Felder 3x - so kann jede Form der Pause abgedeckt werden</t>
  </si>
  <si>
    <t>10 Std.</t>
  </si>
  <si>
    <t>für einen Arbeitstag sind maximal 10 Std. Arbeitszeit zulässig und werden automatisch bei Überschreiten auf 10 Std. gedeckelt.</t>
  </si>
  <si>
    <t>Berechnung der vertraglich vereinbarten Arbeitszeit</t>
  </si>
  <si>
    <t>Berechnung der zulässigen Mehrarbeit zur Mitnahme in den nächsten Monat</t>
  </si>
  <si>
    <t>zulässige Mitnahme in den Folgemonat = 42 Std./100% Kraft - Teilzeitkräfte anteilig</t>
  </si>
  <si>
    <t>anschließend das Monatsblatt drucken, selbst unterzeichnen, Leitung unterzeichnen lassen und dann in der VST zur Auszahlungsfreigabe einreichen</t>
  </si>
  <si>
    <t>Berechnung der SOLL-Stunden in den entsprechenden Arbeitsmonaten</t>
  </si>
  <si>
    <t>Pausenregelung</t>
  </si>
  <si>
    <t>maximal zulässige Arbeitszeit</t>
  </si>
  <si>
    <t>Mehrarbeit</t>
  </si>
  <si>
    <t>Berechnung der Arbeitszeit im Gruppendienst</t>
  </si>
  <si>
    <t>Berechnung der Arbeitszeit für VZ</t>
  </si>
  <si>
    <t>§34 AVO / Arbeitsbefreiung</t>
  </si>
  <si>
    <t>§125 SGB IX / Zusatzurlaub</t>
  </si>
  <si>
    <t>Regenerationstage</t>
  </si>
  <si>
    <t>§34 AVO</t>
  </si>
  <si>
    <t xml:space="preserve">              § 34 Arbeitsbefreiung bei vorübergehender Verhinderung</t>
  </si>
  <si>
    <t>(1)</t>
  </si>
  <si>
    <t>a)</t>
  </si>
  <si>
    <t>1 AT</t>
  </si>
  <si>
    <t xml:space="preserve">   Grund an einen anderen Ort </t>
  </si>
  <si>
    <t>2 AT</t>
  </si>
  <si>
    <t>b)</t>
  </si>
  <si>
    <t>•   20-, 25-, 40- und 50-jähriges Dienstjubiläum</t>
  </si>
  <si>
    <t>c)</t>
  </si>
  <si>
    <t>•  Niederkunft der Ehefrau,</t>
  </si>
  <si>
    <t>•  bei der Geburt des zweiten und</t>
  </si>
  <si>
    <t>5 AT</t>
  </si>
  <si>
    <t xml:space="preserve">    jedes weiteren Kindes, wenn ein</t>
  </si>
  <si>
    <t xml:space="preserve">   Kind, das das 12. Lebensjahr noch</t>
  </si>
  <si>
    <t xml:space="preserve">   nicht vollendet hat, zu versorgen</t>
  </si>
  <si>
    <t xml:space="preserve">   ist und eine andere Betreuungsperson</t>
  </si>
  <si>
    <t xml:space="preserve">   für diesen Zweck nicht zur</t>
  </si>
  <si>
    <t xml:space="preserve">   Verfügung steht, für die Dauer</t>
  </si>
  <si>
    <t xml:space="preserve">   des Klinikaufenthaltes, höchstens</t>
  </si>
  <si>
    <t xml:space="preserve">   jedoch zusätzlich </t>
  </si>
  <si>
    <t>d)</t>
  </si>
  <si>
    <t>•  Tod des Ehegatten</t>
  </si>
  <si>
    <t>•  wenn im Haushalt ein Kind,</t>
  </si>
  <si>
    <t>7 AT</t>
  </si>
  <si>
    <t xml:space="preserve">   das das 12. Lebensjahr noch</t>
  </si>
  <si>
    <t xml:space="preserve">   nicht vollendet hat, lebt und</t>
  </si>
  <si>
    <t xml:space="preserve">   der verstorbene Ehegatte das</t>
  </si>
  <si>
    <t xml:space="preserve">   Kind bisher versorgt hat,</t>
  </si>
  <si>
    <t xml:space="preserve">   zusätzlich</t>
  </si>
  <si>
    <t>e)</t>
  </si>
  <si>
    <t>•  Tod eines Kindes</t>
  </si>
  <si>
    <t>f)</t>
  </si>
  <si>
    <t>• Tod eines Elternteils</t>
  </si>
  <si>
    <t>g)</t>
  </si>
  <si>
    <t xml:space="preserve">• Tod eines sonstigen Angehörigen </t>
  </si>
  <si>
    <t xml:space="preserve">   für die Teilnahme am Tag der Beisetzung (s. u.)</t>
  </si>
  <si>
    <t>h)</t>
  </si>
  <si>
    <t>•  Taufe, Erstkommunion, Firmung</t>
  </si>
  <si>
    <t xml:space="preserve">   oder Konfirmation und kirchliche</t>
  </si>
  <si>
    <t xml:space="preserve">   Eheschließung eines Kindes der</t>
  </si>
  <si>
    <t xml:space="preserve">   Beschäftigten/des Beschäftigten</t>
  </si>
  <si>
    <t xml:space="preserve">   sowie Übernahme eines Tauf oder</t>
  </si>
  <si>
    <t xml:space="preserve">   Firmpatenamtes</t>
  </si>
  <si>
    <t>i)</t>
  </si>
  <si>
    <t>•  kirchliche Feier des 25-jährigen</t>
  </si>
  <si>
    <t xml:space="preserve">   Jubiläums der kirchlichen Eheschließung</t>
  </si>
  <si>
    <t xml:space="preserve">   der Beschäftigten/ des Beschäftigten</t>
  </si>
  <si>
    <t>j)</t>
  </si>
  <si>
    <t>• Erkrankung</t>
  </si>
  <si>
    <t xml:space="preserve">7 AT </t>
  </si>
  <si>
    <t xml:space="preserve">   aa.)</t>
  </si>
  <si>
    <t xml:space="preserve">eines Kindes, das das 12. Lebensjahr </t>
  </si>
  <si>
    <t>im Kalenderjahr</t>
  </si>
  <si>
    <t xml:space="preserve">noch nicht vollendet hat oder behindert </t>
  </si>
  <si>
    <t>und auf Hilfe angewiesen ist, wenn im laufenden</t>
  </si>
  <si>
    <t>Kalenderjahr kein Anspruch nach § 45 SGB V</t>
  </si>
  <si>
    <t>besteht oder bestanden hat, bis zu insgesamt</t>
  </si>
  <si>
    <t xml:space="preserve">für Alleinerziehende bis zu insgesamt </t>
  </si>
  <si>
    <t>14 AT</t>
  </si>
  <si>
    <t xml:space="preserve">   bb.) </t>
  </si>
  <si>
    <t>sonstiger Angehöriger bis zu insgesamt</t>
  </si>
  <si>
    <t xml:space="preserve">             </t>
  </si>
  <si>
    <t xml:space="preserve">   cc.) </t>
  </si>
  <si>
    <t xml:space="preserve">des Ehegatten oder einer anderen </t>
  </si>
  <si>
    <t xml:space="preserve">Betreuungsperson, wenn die Beschäftigte </t>
  </si>
  <si>
    <t xml:space="preserve">deshalb die Betreuung ihres Kindes, die </t>
  </si>
  <si>
    <t xml:space="preserve">das 12. Lebensjahr noch nicht vollendet </t>
  </si>
  <si>
    <t xml:space="preserve">hat oder wegen körperlicher, geistiger </t>
  </si>
  <si>
    <t xml:space="preserve">oder seelischer Behinderung dauernd </t>
  </si>
  <si>
    <t>pflegebedürftig ist, übernehmen muss, bis zu insgesamt</t>
  </si>
  <si>
    <t xml:space="preserve">Eine Freistellung erfolgt nur, soweit eine andere Person zur Pflege oder Betreuung nicht </t>
  </si>
  <si>
    <t>sofort zur Verfügung steht und der Arzt in den Fällen aa) und bb) die Notwendigkeit der</t>
  </si>
  <si>
    <t>Anwesenheit der Beschäftigten/ des Beschäftigten zur vorläuftigen Pflege bescheinigt.</t>
  </si>
  <si>
    <t>(4)</t>
  </si>
  <si>
    <t>Der Dienstgeber kann in sonstigen dringenden Fällen Arbeitsbefreiung unter Fortzahlung des Entgelts bis zu fünf Arbeitstagen gewähren. In begründeten Fällen kann bei Verzicht auf das Entgelt kurzfristige Arbeitsbefreiung gewährt werden, wenn die dienstlichen oder betrieblichen Verhältnisse es gestatten.</t>
  </si>
  <si>
    <t>(4a)</t>
  </si>
  <si>
    <t>Bei (Teil-)Schließungen von Kinderbetreuungseinrichtungen und Schulen außerhalb regulär geplanter Schließungstage (zum Beispiel Ferienzeiten und Brückentage) und der dadurch hervorgerufenen Betreuungsnotwendigkeit von Kindern, die das 12. Lebensjahr noch nicht vollendet haben, ist Arbeitsbefreiung unter Fortzahlung des Entgelts bis zu 10 Arbeitstagen zu gewähren, wenn nachweislich keine Notbetreuungsmöglichkeit vorhanden und auch anderweitig keine Betreuung gegeben ist. Der Anspruch nach Satz 1 besteht nur insoweit, als der Arbeitsbefreiung keine dienstlichen Gründe entgegenstehen. Die Tage der Arbeitsbefreiung nach Absatz 4 Satz 1 und Absatz 4a Satz 1 dürfen zusammen 10 Arbeitstage nicht überschreiten.</t>
  </si>
  <si>
    <t>10 AT</t>
  </si>
  <si>
    <t>Wichtig:</t>
  </si>
  <si>
    <t xml:space="preserve">Sonstige Angehörige im Sinne dieser Vorschrift sind Ehepartner/innen und Lebenspartner/innen nach dem Lebenspartnerschaftsgesetz sowie Verwandte in gerader Linie 1. und 2. Grades (Eltern, Kinder, die das 12. Lebensjahr vollendet haben, Großeltern und Enkel) und Verwandte in der Seitenlinie 2. Grades (Geschwister) sowie Verschwägerte in gerader Linie 1. und 2. Grades (Schwiegereltern, Schwiegerkinder, Stiefeltern, Stiefkinder, Stiefgroßeltern und Stiefenkel). </t>
  </si>
  <si>
    <t xml:space="preserve">                                         Zusatzurlaub</t>
  </si>
  <si>
    <t>Beschäftigte, deren Grad der Behinderung weniger als 50, aber mindestens 30 beträgt, haben Anspruch auf einen zusätzlichen Urlaub:</t>
  </si>
  <si>
    <t>§32a AVO in Verbindung mit §23 AzUVO</t>
  </si>
  <si>
    <t xml:space="preserve">5 Tagewoche: </t>
  </si>
  <si>
    <t>3 UT : 5 AT x 5 AT = 3,0 Tage zusätzlicher Urlaub</t>
  </si>
  <si>
    <t xml:space="preserve">4 Tagewoche: </t>
  </si>
  <si>
    <t>3 UT : 5 AT x 4 AT = 2,4 Tage zusätzlicher Urlaub</t>
  </si>
  <si>
    <t xml:space="preserve">3 Tagewoche: </t>
  </si>
  <si>
    <t>3 UT : 5 AT x 3 AT = 1,8 Tage zusätzlicher Urlaub</t>
  </si>
  <si>
    <t xml:space="preserve">2 Tagewoche: </t>
  </si>
  <si>
    <t>3 UT : 5 AT x 2 AT = 1,2 Tage zusätzlicher Urlaub</t>
  </si>
  <si>
    <t xml:space="preserve">1 Tagwoche: </t>
  </si>
  <si>
    <t>3 UT : 5 AT x 1 AT = 0,6 Tage zusätzlicher Urlaub</t>
  </si>
  <si>
    <t>Schwerbehinderte Menschen mit einem Grad von mindestens 50 haben Anspruch auf einen zusätzlichen Urlaub:</t>
  </si>
  <si>
    <t xml:space="preserve">§ 125 SGB IX </t>
  </si>
  <si>
    <t>5 UT : 5 AT x 5 AT = 5 Tage zusätzlicher Urlaub</t>
  </si>
  <si>
    <t>5 UT : 5 AT x 4 AT = 4 Tage zusätzlicher Urlaub</t>
  </si>
  <si>
    <t>5 UT : 5 AT x 3 AT = 3 Tage zusätzlicher Urlaub</t>
  </si>
  <si>
    <t>5 UT : 5 AT x 2 AT = 2 Tage zusätzlicher Urlaub</t>
  </si>
  <si>
    <t>5 UT : 5 AT x 1 AT =  1 Tag zusätzlicher Urlaub</t>
  </si>
  <si>
    <t>genommene Regenerationstage</t>
  </si>
  <si>
    <t>verbleibende Regenerationstage</t>
  </si>
  <si>
    <t>genommene Arbeitsbefreiung</t>
  </si>
  <si>
    <t>verbleibende Arbeitsbefreiung</t>
  </si>
  <si>
    <t>Kind krank</t>
  </si>
  <si>
    <t>AP/PiA</t>
  </si>
  <si>
    <t>Angestelltenform</t>
  </si>
  <si>
    <t>Arbeitszeitverkürzung</t>
  </si>
  <si>
    <t>reg. AZ</t>
  </si>
  <si>
    <t>reg. Urlaubsanspruch</t>
  </si>
  <si>
    <t>gerade Woche</t>
  </si>
  <si>
    <t>ungerade Woche</t>
  </si>
  <si>
    <t>Wochenarbeitszeit Gruppendienst:</t>
  </si>
  <si>
    <t>Wochenarbeitszeit VZ:</t>
  </si>
  <si>
    <t>Anzahl AT/gerade Woche:</t>
  </si>
  <si>
    <t>Anzahl AT/ungerade Woche:</t>
  </si>
  <si>
    <t>KW</t>
  </si>
  <si>
    <t>Arbeitszeitende</t>
  </si>
  <si>
    <t>Kranktage (selbst)</t>
  </si>
  <si>
    <t>Kranktage (Kind)</t>
  </si>
  <si>
    <t>Urlaubsantrag</t>
  </si>
  <si>
    <t xml:space="preserve">für das Jahr: </t>
  </si>
  <si>
    <t>KITA</t>
  </si>
  <si>
    <t xml:space="preserve">Mitarbeiter/in: </t>
  </si>
  <si>
    <t>Zeitraum</t>
  </si>
  <si>
    <t>bis</t>
  </si>
  <si>
    <t xml:space="preserve">Arbeitstage pro Woche: </t>
  </si>
  <si>
    <t>Urlaubsanspruch:</t>
  </si>
  <si>
    <t>Arbeitsbefreiung §34 AVO (mit Nachweis):</t>
  </si>
  <si>
    <t>Grund auswählen</t>
  </si>
  <si>
    <t xml:space="preserve">Zusatzurlaub §125 SGB IX (mit Nachweis): </t>
  </si>
  <si>
    <t>Grad auswählen</t>
  </si>
  <si>
    <t>Gesamter Anspruch (gerundet):</t>
  </si>
  <si>
    <t>Fixe Urlaubstage der KITA:</t>
  </si>
  <si>
    <t>Summe der fixen Urlaubstage:</t>
  </si>
  <si>
    <t>Bereits genommene individuelle Urlaubstage des/r Mitarbeiter/in:</t>
  </si>
  <si>
    <t>Summe der bereits genommene individuellen Urlaubstage:</t>
  </si>
  <si>
    <t>Ich beantrage Urlaub</t>
  </si>
  <si>
    <t>vom</t>
  </si>
  <si>
    <t>Anzahl Urlaubstage</t>
  </si>
  <si>
    <t>Der gesamte Resturlaub beträgt:</t>
  </si>
  <si>
    <t>Urlaub genehmigt</t>
  </si>
  <si>
    <t>□</t>
  </si>
  <si>
    <t>Urlaub nicht genehmigt</t>
  </si>
  <si>
    <t>Unterschrift Mitarbeiter/in</t>
  </si>
  <si>
    <t>Verfügbare Urlaubstage:</t>
  </si>
  <si>
    <t>pädagogische Fachkraft</t>
  </si>
  <si>
    <t>Hausmeister/Hauswirtschaft/Verwaltung/Reinigung</t>
  </si>
  <si>
    <t>Anerkennungspraktikantin/PiA</t>
  </si>
  <si>
    <t>Datum</t>
  </si>
  <si>
    <t>Umzug aus dienstl. Grund</t>
  </si>
  <si>
    <t>Dienstjubiläum</t>
  </si>
  <si>
    <t>kirchl. Eheschließung</t>
  </si>
  <si>
    <t>Geburt</t>
  </si>
  <si>
    <t>Geburt des 2. Kindes ohne Betreuungsperson</t>
  </si>
  <si>
    <t>Tod Ehegatte</t>
  </si>
  <si>
    <t>Tod Ehegatte, der das Kind versorgt</t>
  </si>
  <si>
    <t>Tod eines Kindes</t>
  </si>
  <si>
    <t>Tod eines Elternteils</t>
  </si>
  <si>
    <t>Tod eines sonstigen Angehörigen</t>
  </si>
  <si>
    <t>Taufe, Kommunion, Firmung, Konfirmation, kirch. Eheschl. eines Kindes</t>
  </si>
  <si>
    <t>25 jähriger Hochzeitstag</t>
  </si>
  <si>
    <t>Grad 30  - &lt;50</t>
  </si>
  <si>
    <t>Grad ≥ 50</t>
  </si>
  <si>
    <t>Wochenarbeitszeit gesamt:</t>
  </si>
  <si>
    <t>verbleibende Urlaubstage</t>
  </si>
  <si>
    <t>reg. Urlaubsanspruch lfd. Jahr</t>
  </si>
  <si>
    <t>Umwandlungstage</t>
  </si>
  <si>
    <t>genommene Umwandlungstage</t>
  </si>
  <si>
    <t>verbleibende Umwandlungstage</t>
  </si>
  <si>
    <t>Anzahl Regenerations-/Umwandlungstage</t>
  </si>
  <si>
    <t>Abwesenheit</t>
  </si>
  <si>
    <t>Abwesenheitsgründe</t>
  </si>
  <si>
    <t>Vorname Nachname</t>
  </si>
  <si>
    <t>bei Abwesenheit ist in der Spalte "Abwesenheit" bei dem jeweiligen Tag lt. Liste entsprechend einzutragen</t>
  </si>
  <si>
    <t>bei Auwahl "Krank" oder "Kind krank" wird automatisch die Summe der Krankheitstage für das Kalenderjahr im Stammdatenblatt aufsummiert</t>
  </si>
  <si>
    <t>Berechnung des Urlaubsanspruches</t>
  </si>
  <si>
    <t>Die Basisdaten des Stammdatenblattes sind Grundlage für die anderen Tabellenblätter</t>
  </si>
  <si>
    <t>Feiertage</t>
  </si>
  <si>
    <t>Feiertage werden automatisch berechnet und zur Verfügung gestellt</t>
  </si>
  <si>
    <t>wer einen abweichenden Brauchtumstag hat z. B. Bräunlingen, muss den Rosenmontag deaktivieren und den Eintrag bei "abweichender Brauchtumstag" vornehmen</t>
  </si>
  <si>
    <t>Wochend- / Feiertagszuschlag</t>
  </si>
  <si>
    <t>Samstags ab 13 Uhr werden 20 % auf die IST-Arbeitszeit hinzugerechnet</t>
  </si>
  <si>
    <t>dies ist nur möglich, wenn die Arbeitszeit vor 13 separat in einem AZ-Block geführt wird.</t>
  </si>
  <si>
    <t>die Arbeitszeit ab 13 Uhr muss in einem eigenen Arbeitszeitblock innerhalb der 3 verfügbaren Beginn/Ende Blöcke geführt werden</t>
  </si>
  <si>
    <t>Sonn- und Feiertags wird ganztägig 25% auf die IST-Arbeitszeit hinzugerechnet - außer Gründonnerstag maximal zulässige Arbeitszeit ist bis 12 Uhr mittags</t>
  </si>
  <si>
    <t>GD</t>
  </si>
  <si>
    <t>HS GD Ende</t>
  </si>
  <si>
    <t>HS GD SOLL</t>
  </si>
  <si>
    <t>HS AZ SOLL</t>
  </si>
  <si>
    <t>zusätzlicher Brauchtumstag</t>
  </si>
  <si>
    <t>Bitte für das aktuelle Jahr anpassen!!</t>
  </si>
  <si>
    <t>SOLL-AZ GD</t>
  </si>
  <si>
    <r>
      <rPr>
        <sz val="11"/>
        <color rgb="FFFF0000"/>
        <rFont val="Calibri"/>
        <family val="2"/>
        <scheme val="minor"/>
      </rPr>
      <t>Kontrollsumme</t>
    </r>
    <r>
      <rPr>
        <sz val="11"/>
        <color theme="2"/>
        <rFont val="Calibri"/>
        <family val="2"/>
        <scheme val="minor"/>
      </rPr>
      <t xml:space="preserve"> reg. Wochenarbeitsziet im Durchschnitt</t>
    </r>
  </si>
  <si>
    <t>Auszahlung</t>
  </si>
  <si>
    <t>Auszahlung Mehrarbeit</t>
  </si>
  <si>
    <t>Mehrarbeit die ausgezahlt werden soll ist in der Spalte "Auszahlung" mit "ja" zu befüllen</t>
  </si>
  <si>
    <t>unter Notiz muss die zur Auszahlung gebrachte Mehrarbeit begründet werden: z. B. Vertretung von XY</t>
  </si>
  <si>
    <t>zur Auszahlung deklarierte Mehrarbeit wird automatisch vom Zeitarbeitskonto abgezogen und für die Mitnahme in den nächsten Monat nicht mehr berücksichtigt.</t>
  </si>
  <si>
    <t>z. B. werden Kindergarten, Name des MA usw direkt in die Monatsblätter und den Urlaubsantrag übernommen.</t>
  </si>
  <si>
    <t>Stammdatenblatt / WICHTIG!</t>
  </si>
  <si>
    <t>wechselt ein MA den Beschäftigungsumfang/definierte Arbeitstage/Arbeitszeitverkürzung unterjährig, so muss eine neue Arbeitszeiterfassung mit neuem Startdatum angelegt werden.</t>
  </si>
  <si>
    <t>Das Stammdatenblatt muss in den grünen Zellen vollständig und korrekt ausgefüllt werden, dadurch werden einem die korrekten Werte geliefert für:</t>
  </si>
  <si>
    <t>die alte Arbeitszeiterfassung muss gedruckt und unterschrieben in der Einrichtung verwahrt werden.</t>
  </si>
  <si>
    <t xml:space="preserve">Ausnahme Startdatum / Enddatum: hier ist nur auszufüllen, wenn eines der beiden Daten abweichend vom vollen Kalenderjahr ist, sonst wird es per Formel gefüllt. </t>
  </si>
  <si>
    <t>Zusatzurlaub nach §125 SGB IX oder Arbeitsbefreiung nach §34 AVO muss im Urlaubsantrag hinterlegt werden und wird dann hier automatisch eingetragen und hinzugerechnet.</t>
  </si>
  <si>
    <t>Urlaubsantrag ist zu finden als separates Tabellenblatt in der gewohnten Form.</t>
  </si>
  <si>
    <t xml:space="preserve">Arbeitszeit der VZ wird nicht separat ausgewiesen. </t>
  </si>
  <si>
    <t>Bsp: MA arbeitet von 8-12 im Gruppendienst und macht anschließend 1 Std. VZ trägt er 8:00-13:00 Uhr ein</t>
  </si>
  <si>
    <t>Bsp: MA arbeitet von 7-13 im Gruppendienst, macht 0:30 Pause und anschließend 2 Std. VZ wird im ersten Block 7:00-13:00 Uhr und im zweiten Block 13:30-15:30 eingetragen</t>
  </si>
  <si>
    <t>dadurch wird automatisch der verbleibende Rest je Auswahlmöglichkeit (Urlaub, Regenerationstage etc.) für das Kalenderjahr im Stammdatenblatt ausgerechnet</t>
  </si>
  <si>
    <t>zwingend 30 Minuten Pause wie gesetzlich vorgeschrieben</t>
  </si>
  <si>
    <t>zwingend weitere 15 Minuten Pause wie gesetzlich vorgeschrieben (Gesamt: 45 Minuten Pause)</t>
  </si>
  <si>
    <t>Mehrarbeit die eine Mitnahme auf den nächsten Monat übersteigt wird automatisch im neuen Monat gekürzt auf das zulässige Zeitarbeitskonto</t>
  </si>
  <si>
    <t>das Stammdatenblatt wird mit Jahresende vom MA gedruckt, der Leitung zur Unterschrift vorgelegt und von der Leitung an die Personalstelle eingereicht</t>
  </si>
  <si>
    <t>geht man in die Pause muss das Arbeitsende und bei wieder Arbeitsantritt ein erneuter Beginn eingetragen werden (klassisches an- und abstempeln bei Pause)</t>
  </si>
  <si>
    <r>
      <t xml:space="preserve">Auszug aus:
§ 10 (§ 7 TV-L)
Sonderformen der Arbeit
( 6 ) </t>
    </r>
    <r>
      <rPr>
        <b/>
        <sz val="11"/>
        <color theme="4" tint="-0.249977111117893"/>
        <rFont val="Calibri"/>
        <family val="2"/>
        <scheme val="minor"/>
      </rPr>
      <t>Mehrarbeit</t>
    </r>
    <r>
      <rPr>
        <sz val="11"/>
        <color theme="4" tint="-0.249977111117893"/>
        <rFont val="Calibri"/>
        <family val="2"/>
        <scheme val="minor"/>
      </rPr>
      <t xml:space="preserve"> sind die Arbeitsstunden, die Teilzeitbeschäftigte über die 
vereinbarte regelmäßige Arbeitszeit hinaus bis zur regelmäßigen wöchentlichen 
Arbeitszeit von Vollbeschäftigten (§ 8 Absatz 1 bzw. § 8a Absatz 1) leisten.
( 7 ) </t>
    </r>
    <r>
      <rPr>
        <b/>
        <sz val="11"/>
        <color theme="4" tint="-0.249977111117893"/>
        <rFont val="Calibri"/>
        <family val="2"/>
        <scheme val="minor"/>
      </rPr>
      <t>Überstunden</t>
    </r>
    <r>
      <rPr>
        <sz val="11"/>
        <color theme="4" tint="-0.249977111117893"/>
        <rFont val="Calibri"/>
        <family val="2"/>
        <scheme val="minor"/>
      </rPr>
      <t xml:space="preserve"> sind die auf Anordnung des Dienstgebers geleisteten Arbeitsstunden, die über die im Rahmen der regelmäßigen Arbeitszeit von Vollbeschäftigten (§ 8 Absatz 1 bzw. § 8a Absatz 1) für die Woche dienstplanmäßig beziehungsweise betriebsüblich festgesetzten Arbeitsstunden hinausgehen und nicht bis zum Ende der folgenden Kalenderwoche ausgeglichen werden.</t>
    </r>
  </si>
  <si>
    <t>mit AZ-Verkürzung (pFK)</t>
  </si>
  <si>
    <t>mit AZ-Verkürzung (nicht pFK) Kind U12</t>
  </si>
  <si>
    <t>mit AZ-Verkürzung (nicht pFK) Alter Ü60</t>
  </si>
  <si>
    <t xml:space="preserve">am Gründonnerstag wird das Arbeitzeitende automatisch auf max. 12:00 Uhr gesetzt. </t>
  </si>
  <si>
    <t>Mehrarbeit ist am Gründonnerstag nur für TZ-Kräfte möglich, deren Dienstplan Donnerstags, weniger als 4,5 Std. vorsieht. Weniger Arbeit als die SOLL-AZ ist theoretisch möglich.</t>
  </si>
  <si>
    <t>Krankheit ohne Arbeitsunfähigkeitsbescheinigung</t>
  </si>
  <si>
    <t>Für den Monat:</t>
  </si>
  <si>
    <t>Kindergarten:</t>
  </si>
  <si>
    <t>Datum / Zeitraum der Krankheit:</t>
  </si>
  <si>
    <t>Datum:</t>
  </si>
  <si>
    <t>Unterschrift Mitarbeitende/r</t>
  </si>
  <si>
    <t>Unterschrift Leitung</t>
  </si>
  <si>
    <t>Unterschrift KiGa-GF</t>
  </si>
  <si>
    <t>Heilige Drei Könige</t>
  </si>
  <si>
    <t>Tag der Arbeit</t>
  </si>
  <si>
    <t>Tag der Deutschen Einheit</t>
  </si>
  <si>
    <t>Erster Weihnachtsfeiertag</t>
  </si>
  <si>
    <t>Zweiter Weihnachtsfeiertag</t>
  </si>
  <si>
    <t>bei Krankheit ohne AU bitte das Tabellenblatt "Krankmeldung ohne AU" der Leitung ausgefüllt und unterschrieben vorlegen</t>
  </si>
  <si>
    <t>Unterschrift Vogesetzte/r</t>
  </si>
  <si>
    <t>Name:</t>
  </si>
  <si>
    <t>Bildungstage</t>
  </si>
  <si>
    <t>FSJ &gt; 18 Jahre</t>
  </si>
  <si>
    <t>FSJ &lt; 18 Jahre</t>
  </si>
  <si>
    <t>FSJ &gt; 18</t>
  </si>
  <si>
    <t>FSJ &lt; 18</t>
  </si>
  <si>
    <t>Beschäftigungsverbot</t>
  </si>
  <si>
    <t>Wiedereingliederung</t>
  </si>
  <si>
    <t>Mutterschutz</t>
  </si>
  <si>
    <t>Schule (PiA)</t>
  </si>
  <si>
    <t>verpflichtende FoBi</t>
  </si>
  <si>
    <t>Regenerationstag</t>
  </si>
  <si>
    <t>Umwandlungstag</t>
  </si>
  <si>
    <t>Arbeitstage</t>
  </si>
  <si>
    <t>Urlaubsanspruch</t>
  </si>
  <si>
    <t>DIENSTPLAN</t>
  </si>
  <si>
    <t>Stand:</t>
  </si>
  <si>
    <t>Name des/der MA:</t>
  </si>
  <si>
    <t>Gruppe &amp; Form:</t>
  </si>
  <si>
    <t>Betreuungszeit (BZ)</t>
  </si>
  <si>
    <t>Betreuungszeit</t>
  </si>
  <si>
    <t>Vor- und Nachbereitung</t>
  </si>
  <si>
    <t>mit Kind</t>
  </si>
  <si>
    <t>im Kindergarten</t>
  </si>
  <si>
    <t>(=~80% der WAZ)</t>
  </si>
  <si>
    <t>Dienstbesprechungen</t>
  </si>
  <si>
    <t>(=14-tg. - gerade KW)</t>
  </si>
  <si>
    <t>(=14-tg. - ungerade KW)</t>
  </si>
  <si>
    <t>Bemerkung</t>
  </si>
  <si>
    <t xml:space="preserve">     FLEX Verfügungszeit pro gerade KW   =</t>
  </si>
  <si>
    <t>≙ tgl.</t>
  </si>
  <si>
    <t xml:space="preserve">    FLEX Verfügungszeit pro ungerade KW  =  </t>
  </si>
  <si>
    <t>GESAMT</t>
  </si>
  <si>
    <t>SOLL BZ mit Kind:</t>
  </si>
  <si>
    <t xml:space="preserve">IST BZ mit Kind: </t>
  </si>
  <si>
    <t xml:space="preserve">SOLL VZ: </t>
  </si>
  <si>
    <t xml:space="preserve">IST VZ:  </t>
  </si>
  <si>
    <t>pauschale VZ pro Woche:</t>
  </si>
  <si>
    <t>WAZ</t>
  </si>
  <si>
    <t>Beschäftigungsumfang</t>
  </si>
  <si>
    <t>Vorschlag pausch. VZ:</t>
  </si>
  <si>
    <t>Mittelwert Wochenarbeitstage:</t>
  </si>
  <si>
    <t xml:space="preserve"> Verfügungszeit ( VZ ) (=~20% der WAZ)</t>
  </si>
  <si>
    <t>∑ gerade KW</t>
  </si>
  <si>
    <t>∑ ungerade KW</t>
  </si>
  <si>
    <t>Prüfungsvorbereitung</t>
  </si>
  <si>
    <t>unbezahlter Urlaub</t>
  </si>
  <si>
    <t>Urlaub / Krank / Kind krank / Regenerationstage / Arbeitsbefreitung lt. §34 AVO / Umwandlungstage / unbezahlter Urlaub</t>
  </si>
  <si>
    <t>Umzug aus dienstl. Grund - mind. 2 Kinder im HH &lt; 12 Jahre</t>
  </si>
  <si>
    <t xml:space="preserve">•  Umzug aus dienstlichem Grund, wenn im Haushalt </t>
  </si>
  <si>
    <t xml:space="preserve">     mindestens zwei Kinder leben, die das 12. Lebensjahr </t>
  </si>
  <si>
    <t xml:space="preserve">     noch nicht vollendet haben, insgesamt</t>
  </si>
  <si>
    <t>Exerzitien/Besinnungstage</t>
  </si>
  <si>
    <t>Katholikentage/Kirchentag</t>
  </si>
  <si>
    <t>förderliche FoBi</t>
  </si>
  <si>
    <t>Auszahlung Mehrarbeit in Dezimal:</t>
  </si>
  <si>
    <t>Auszahlung Mehrarbeit in Std./Minuten:</t>
  </si>
  <si>
    <t>Abschluss Std. in Dezimal:</t>
  </si>
  <si>
    <t>dadurch wird automatisch die SOLL-Arbeitszeit als IST-Arbeitszeit eingetragen und gewertet</t>
  </si>
  <si>
    <t>&gt; (SOLL-AZ wird eingetragen, unabhängig davon was bei Beginn und Ende notiert ist)</t>
  </si>
  <si>
    <t>Beschäftigungsverbot / Mutterschutz / Wiedereingliederung / Schule (PiA) / Prüfungsvorbereitung (max. 3 Tage Arbeitsbefreiung)</t>
  </si>
  <si>
    <t>&gt; (tatsächliche Arbeitszeit mit überschreiten der SOLL-AZ wird angerechnet)</t>
  </si>
  <si>
    <t>&gt; (tatsächliche Arbeitszeit bis maximal SOLL-AZ wird angerechnet)</t>
  </si>
  <si>
    <t>bei Urlaub: die Eintragung in der Liste ersetzt NICHT den offiziellen Urlaubsantrag - dieser muss trotzdem über das Tabellenblatt "Urlaubsantrag" beantragt werden.</t>
  </si>
  <si>
    <t>wird automatisch abgezogen, wenn es nicht korrekt über die Beginn und Endzeit eingetragen, sondern in einem Block die gesamte Arbeitszeit erfasst wurde.</t>
  </si>
  <si>
    <t>es gibt 3 Arbeitszeitblöcke mit je einem Beginn und einem Ende</t>
  </si>
  <si>
    <t>Hilfsspalte</t>
  </si>
  <si>
    <t>tarifliche Eingruppierung:</t>
  </si>
  <si>
    <t>Eingruppierung</t>
  </si>
  <si>
    <r>
      <t>•</t>
    </r>
    <r>
      <rPr>
        <sz val="11"/>
        <color rgb="FF000000"/>
        <rFont val="Calibri"/>
        <family val="2"/>
        <scheme val="minor"/>
      </rPr>
      <t xml:space="preserve"> Umzug aus dienstlichem oder betrieblichem</t>
    </r>
  </si>
  <si>
    <t>Hinweis: Die Arbeitsunfähigkeitsbescheinigung muss nach dem dritten Krankheitstag vorgelegt werden. 
Bei der Fristberechnung gelten die Kalendertage. 
Wer also vor einem Wochenende erkrankt, muss Samstag und Sonntag sowie ggf. Feiertage miteinberechnen.</t>
  </si>
  <si>
    <r>
      <rPr>
        <b/>
        <sz val="11"/>
        <color theme="1"/>
        <rFont val="Calibri"/>
        <family val="2"/>
        <scheme val="minor"/>
      </rPr>
      <t>Gültigkeit: Ab 01. Juli 2020 bis 31. März 2022.</t>
    </r>
    <r>
      <rPr>
        <sz val="11"/>
        <color rgb="FF000000"/>
        <rFont val="Calibri"/>
        <family val="2"/>
        <scheme val="minor"/>
      </rPr>
      <t xml:space="preserve">
Die Arbeitsbefreiung nach § 34 Absatz 4 Satz 1 AVO (5 Tage) sowie nach dem § 34 Absatz 4a dürfen zusammen nur 10 Tage ergeben. 
Die zusätzliche Arbeitsbefreiung bezieht sich auf 1 Kalenderjahr.
Wird im Falle von „Kind krank“ der § 34 Absatz 4 Satz 1 genommen, sollten zunächst der § 45 SGB V (Anspruch auf Krankengeld bei Erkrankung eines Kindes bei ges. Versicherten / 15 Tage pro Kind und pro Kalenderjahr // 30 Tage pro Kind und Kalender Jahr bei Alleinerziehenden) in Anspruch genommen werden. 
</t>
    </r>
    <r>
      <rPr>
        <sz val="11"/>
        <color theme="1"/>
        <rFont val="Calibri"/>
        <family val="2"/>
        <scheme val="minor"/>
      </rPr>
      <t>à</t>
    </r>
    <r>
      <rPr>
        <sz val="11"/>
        <color rgb="FF000000"/>
        <rFont val="Calibri"/>
        <family val="2"/>
        <scheme val="minor"/>
      </rPr>
      <t xml:space="preserve"> Bei priv. Versicherten greift der § 34 Absatz 1j
</t>
    </r>
  </si>
  <si>
    <t>Vorjahr/Stundensaldo (dezimal):</t>
  </si>
  <si>
    <t>Vorjahr/Stundensaldo (Zeitformat):</t>
  </si>
  <si>
    <t>Jahresabschluss/Std. (dezimal):</t>
  </si>
  <si>
    <t>Jahresabschluss/Std. (Zeitformat):</t>
  </si>
  <si>
    <t>Version: 01.2024.5</t>
  </si>
  <si>
    <t>Stammdatenblatt bitte ausfüllen, unterschreiben und in der Kita aufbewahren</t>
  </si>
  <si>
    <t>bitte alle grünen Felder ausfüllen - durch Eingabe oder Auswahlmenü (Drop-Down)</t>
  </si>
  <si>
    <t xml:space="preserve">Kita Don Bosco, Weil am Rhein </t>
  </si>
  <si>
    <t xml:space="preserve">Kita St. Michael, Weil am Rhein </t>
  </si>
  <si>
    <t xml:space="preserve">Kita St. Franziskus, Weil am Rhein </t>
  </si>
  <si>
    <t xml:space="preserve">Kita St. Elisabeth, Weil am Rhein </t>
  </si>
  <si>
    <t xml:space="preserve">Kita St. Joseph, Weil am Rhein </t>
  </si>
  <si>
    <t xml:space="preserve">Kita St. Elisabeth, Inzlingen </t>
  </si>
  <si>
    <t>Kita St. Bonifatius, Lörrach</t>
  </si>
  <si>
    <t>Kita St. Anna, Lörrach</t>
  </si>
  <si>
    <t>Kita St. Fridolin, Lörrach</t>
  </si>
  <si>
    <t>Kita St. Peter, Lörrach</t>
  </si>
  <si>
    <t xml:space="preserve">Kita Arche Noah, Lörrach </t>
  </si>
  <si>
    <t>Werk 23</t>
  </si>
  <si>
    <t>Kita St. Josef Schopfheim</t>
  </si>
  <si>
    <t>Schülerhort St. Michael, Schopfheim</t>
  </si>
  <si>
    <t xml:space="preserve">Hebelkindergarten Steinen </t>
  </si>
  <si>
    <t>Werk 24</t>
  </si>
  <si>
    <t>Kita St. Michael, Häg-Ehrsberg</t>
  </si>
  <si>
    <t>Werk 25</t>
  </si>
  <si>
    <t xml:space="preserve">Kita St. Franziskus, Präg </t>
  </si>
  <si>
    <t xml:space="preserve">Kita St. Maria, Schönau </t>
  </si>
  <si>
    <t xml:space="preserve">Kita St. Johann B., Todtnau </t>
  </si>
  <si>
    <t xml:space="preserve">Kita St. Jakobus, Todtnauberg </t>
  </si>
  <si>
    <t>Werk 26</t>
  </si>
  <si>
    <t>Kita St. Michael, Grenzach</t>
  </si>
  <si>
    <t>Kita Regenbogen, Wyhlen</t>
  </si>
  <si>
    <t>Werk 27</t>
  </si>
  <si>
    <t>Kita St. Michael, Rheinfelden</t>
  </si>
  <si>
    <t>Kita St. Josef, Rheinfelden</t>
  </si>
  <si>
    <t xml:space="preserve">Kita St. Anna, Rheinfelden </t>
  </si>
  <si>
    <t>Kita Arche Noah, Rheinfelden-Nollingen</t>
  </si>
  <si>
    <t>Kita St. Gallus, Rheinfelden-Warmbach</t>
  </si>
  <si>
    <t xml:space="preserve">Kita St. Elisabeth, Rheinfelden-Minseln </t>
  </si>
  <si>
    <t>Kita St. Urban, Rheinfelden-Herten</t>
  </si>
  <si>
    <t>Kita St. Katharina, Rheinfelden-Degerfelden</t>
  </si>
  <si>
    <t>Werk 30</t>
  </si>
  <si>
    <t>Kita St. Elisabeth, Schwörstadt</t>
  </si>
  <si>
    <t>Werk 31</t>
  </si>
  <si>
    <t>Kita St. Vincentius, Bad Säckingen</t>
  </si>
  <si>
    <t>Kita St. Martin, Obersäckingen</t>
  </si>
  <si>
    <t>Kita St. Martin, Rippolingen</t>
  </si>
  <si>
    <t>Kita St. Martin, Harpolingen</t>
  </si>
  <si>
    <t xml:space="preserve">Kita St. Elisabeth, Bad Säckingen </t>
  </si>
  <si>
    <t xml:space="preserve">Kita St. Marien, Wallbach </t>
  </si>
  <si>
    <t xml:space="preserve">Kita In der Mühle, Murg </t>
  </si>
  <si>
    <t xml:space="preserve">Kita St. Josef, Murg </t>
  </si>
  <si>
    <t xml:space="preserve">Kita Arche Noach, Murg-Niederhof </t>
  </si>
  <si>
    <t xml:space="preserve">Kita Spatzennest, Murg-Hänner </t>
  </si>
  <si>
    <t>Werk 32</t>
  </si>
  <si>
    <t xml:space="preserve">Kita St. Martin, Görwihl </t>
  </si>
  <si>
    <t>Kita St. Marien, Görwihl-Tiefenstein</t>
  </si>
  <si>
    <t>Kita St. Josef, Görwihl-Strittmatt</t>
  </si>
  <si>
    <t xml:space="preserve">Kita Don Bosco, Herrischried-Niedergebisbach </t>
  </si>
  <si>
    <t>Werk 33</t>
  </si>
  <si>
    <t>Kita St. Franziskus, Bernau</t>
  </si>
  <si>
    <t>Kita St. Elisabeth, Todtmoos</t>
  </si>
  <si>
    <t>Werk 34</t>
  </si>
  <si>
    <t xml:space="preserve">Kita St. Georg, Dachsberg </t>
  </si>
  <si>
    <t xml:space="preserve">Kita Arche Noah, St. Blasien </t>
  </si>
  <si>
    <t>Berufsgruppe pfk=Zusatzkraft- Wichtig VZ zählt bei der Zusatzkraft zur Zeit im Gruppendienst</t>
  </si>
  <si>
    <t>≤ EG9b/S14</t>
  </si>
  <si>
    <t>≥ EG10/S15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</si>
</sst>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mmmm&quot; &quot;yyyy"/>
    <numFmt numFmtId="165" formatCode="hh&quot;:&quot;mm"/>
    <numFmt numFmtId="166" formatCode="[h]:mm"/>
    <numFmt numFmtId="167" formatCode="h&quot;:&quot;mm"/>
    <numFmt numFmtId="168" formatCode="dd/mm/yyyy;;"/>
    <numFmt numFmtId="169" formatCode="[$-F400]h:mm:ss\ AM/PM"/>
    <numFmt numFmtId="170" formatCode="dddd&quot;, &quot;dd&quot;.&quot;mm&quot;.&quot;yyyy"/>
    <numFmt numFmtId="171" formatCode="0.0\ &quot;Monate&quot;;;"/>
    <numFmt numFmtId="172" formatCode="_-* #,##0.0_-;\-* #,##0.0_-;_-* &quot;-&quot;??_-;_-@_-"/>
    <numFmt numFmtId="173" formatCode="_-* #,##0_-;\-* #,##0_-;_-* &quot;-&quot;??_-;_-@_-"/>
    <numFmt numFmtId="174" formatCode="0;;"/>
    <numFmt numFmtId="175" formatCode="ddd\,\ \ dd/mm/yyyy"/>
    <numFmt numFmtId="176" formatCode="mmmm\ yyyy"/>
    <numFmt numFmtId="177" formatCode="dddd"/>
    <numFmt numFmtId="178" formatCode="[h]:mm;;"/>
  </numFmts>
  <fonts count="81"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Segoe UI"/>
      <family val="2"/>
    </font>
    <font>
      <b/>
      <sz val="9"/>
      <color indexed="81"/>
      <name val="Segoe UI"/>
      <family val="2"/>
    </font>
    <font>
      <sz val="10"/>
      <color rgb="FF000000"/>
      <name val="Arial"/>
      <family val="2"/>
    </font>
    <font>
      <sz val="8"/>
      <color indexed="81"/>
      <name val="Tahoma"/>
      <family val="2"/>
    </font>
    <font>
      <b/>
      <sz val="9"/>
      <color indexed="10"/>
      <name val="Segoe UI"/>
      <family val="2"/>
    </font>
    <font>
      <b/>
      <sz val="11"/>
      <color theme="1"/>
      <name val="Calibri"/>
      <family val="2"/>
      <scheme val="minor"/>
    </font>
    <font>
      <sz val="10"/>
      <color theme="1"/>
      <name val="Calibri"/>
      <family val="2"/>
      <scheme val="minor"/>
    </font>
    <font>
      <sz val="10"/>
      <color rgb="FF000000"/>
      <name val="Arial"/>
      <family val="2"/>
    </font>
    <font>
      <sz val="11"/>
      <color theme="0"/>
      <name val="Calibri"/>
      <family val="2"/>
      <scheme val="minor"/>
    </font>
    <font>
      <sz val="11"/>
      <color theme="0" tint="-0.249977111117893"/>
      <name val="Calibri"/>
      <family val="2"/>
      <scheme val="minor"/>
    </font>
    <font>
      <sz val="12"/>
      <color theme="1"/>
      <name val="Calibri"/>
      <family val="2"/>
      <scheme val="minor"/>
    </font>
    <font>
      <sz val="11"/>
      <color theme="0" tint="-0.499984740745262"/>
      <name val="Calibri"/>
      <family val="2"/>
      <scheme val="minor"/>
    </font>
    <font>
      <sz val="10"/>
      <color rgb="FF000000"/>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sz val="11"/>
      <color rgb="FF0000FF"/>
      <name val="Calibri"/>
      <family val="2"/>
      <scheme val="minor"/>
    </font>
    <font>
      <sz val="11"/>
      <color theme="2"/>
      <name val="Calibri"/>
      <family val="2"/>
      <scheme val="minor"/>
    </font>
    <font>
      <b/>
      <sz val="11"/>
      <name val="Calibri"/>
      <family val="2"/>
      <scheme val="minor"/>
    </font>
    <font>
      <b/>
      <sz val="11"/>
      <color rgb="FF0000FF"/>
      <name val="Calibri"/>
      <family val="2"/>
      <scheme val="minor"/>
    </font>
    <font>
      <sz val="11"/>
      <color theme="0" tint="-0.34998626667073579"/>
      <name val="Calibri"/>
      <family val="2"/>
      <scheme val="minor"/>
    </font>
    <font>
      <u/>
      <sz val="11"/>
      <name val="Calibri"/>
      <family val="2"/>
      <scheme val="minor"/>
    </font>
    <font>
      <sz val="11"/>
      <color theme="2" tint="-9.9978637043366805E-2"/>
      <name val="Calibri"/>
      <family val="2"/>
      <scheme val="minor"/>
    </font>
    <font>
      <sz val="8"/>
      <color indexed="52"/>
      <name val="Segoe UI"/>
      <family val="2"/>
    </font>
    <font>
      <sz val="11"/>
      <color rgb="FFFF0000"/>
      <name val="Calibri"/>
      <family val="2"/>
      <scheme val="minor"/>
    </font>
    <font>
      <sz val="10"/>
      <name val="Arial"/>
      <family val="2"/>
    </font>
    <font>
      <sz val="12"/>
      <color rgb="FF000000"/>
      <name val="Calibri"/>
      <family val="2"/>
      <scheme val="minor"/>
    </font>
    <font>
      <b/>
      <u/>
      <sz val="11"/>
      <color rgb="FF000000"/>
      <name val="Calibri"/>
      <family val="2"/>
      <scheme val="minor"/>
    </font>
    <font>
      <b/>
      <sz val="11"/>
      <color rgb="FF000000"/>
      <name val="Calibri"/>
      <family val="2"/>
      <scheme val="minor"/>
    </font>
    <font>
      <sz val="11"/>
      <color theme="4" tint="-0.249977111117893"/>
      <name val="Calibri"/>
      <family val="2"/>
      <scheme val="minor"/>
    </font>
    <font>
      <b/>
      <sz val="11"/>
      <color theme="4" tint="-0.249977111117893"/>
      <name val="Calibri"/>
      <family val="2"/>
      <scheme val="minor"/>
    </font>
    <font>
      <b/>
      <sz val="9"/>
      <name val="Calibri"/>
      <family val="2"/>
      <scheme val="minor"/>
    </font>
    <font>
      <b/>
      <sz val="14"/>
      <color rgb="FF000000"/>
      <name val="Calibri"/>
      <family val="2"/>
      <scheme val="minor"/>
    </font>
    <font>
      <b/>
      <sz val="17"/>
      <color rgb="FF000000"/>
      <name val="Calibri"/>
      <family val="2"/>
      <scheme val="minor"/>
    </font>
    <font>
      <u/>
      <sz val="12"/>
      <color rgb="FF000000"/>
      <name val="Calibri"/>
      <family val="2"/>
      <scheme val="minor"/>
    </font>
    <font>
      <b/>
      <sz val="14"/>
      <color theme="1"/>
      <name val="Calibri"/>
      <family val="2"/>
      <scheme val="minor"/>
    </font>
    <font>
      <sz val="14"/>
      <color theme="1"/>
      <name val="Calibri"/>
      <family val="2"/>
      <scheme val="minor"/>
    </font>
    <font>
      <sz val="12"/>
      <color theme="0" tint="-0.249977111117893"/>
      <name val="Calibri"/>
      <family val="2"/>
      <scheme val="minor"/>
    </font>
    <font>
      <sz val="10"/>
      <color theme="2"/>
      <name val="Calibri"/>
      <family val="2"/>
      <scheme val="minor"/>
    </font>
    <font>
      <b/>
      <sz val="11"/>
      <color theme="0" tint="-0.249977111117893"/>
      <name val="Calibri"/>
      <family val="2"/>
      <scheme val="minor"/>
    </font>
    <font>
      <sz val="11"/>
      <color theme="8"/>
      <name val="Calibri"/>
      <family val="2"/>
      <scheme val="minor"/>
    </font>
    <font>
      <sz val="6"/>
      <color theme="1"/>
      <name val="Calibri"/>
      <family val="2"/>
      <scheme val="minor"/>
    </font>
    <font>
      <sz val="8"/>
      <color theme="1"/>
      <name val="Calibri"/>
      <family val="2"/>
      <scheme val="minor"/>
    </font>
    <font>
      <b/>
      <sz val="8"/>
      <name val="Calibri"/>
      <family val="2"/>
      <scheme val="minor"/>
    </font>
    <font>
      <b/>
      <sz val="8"/>
      <color theme="0" tint="-0.499984740745262"/>
      <name val="Calibri"/>
      <family val="2"/>
      <scheme val="minor"/>
    </font>
    <font>
      <sz val="8"/>
      <color theme="0" tint="-0.499984740745262"/>
      <name val="Calibri"/>
      <family val="2"/>
      <scheme val="minor"/>
    </font>
    <font>
      <sz val="8"/>
      <name val="Calibri"/>
      <family val="2"/>
      <scheme val="minor"/>
    </font>
    <font>
      <sz val="8"/>
      <color rgb="FF000000"/>
      <name val="Calibri"/>
      <family val="2"/>
      <scheme val="minor"/>
    </font>
    <font>
      <b/>
      <sz val="8"/>
      <color rgb="FF000000"/>
      <name val="Calibri"/>
      <family val="2"/>
      <scheme val="minor"/>
    </font>
    <font>
      <sz val="18"/>
      <name val="Calibri"/>
      <family val="2"/>
      <scheme val="minor"/>
    </font>
    <font>
      <sz val="10"/>
      <name val="Calibri"/>
      <family val="2"/>
      <scheme val="minor"/>
    </font>
    <font>
      <b/>
      <sz val="12"/>
      <name val="Calibri"/>
      <family val="2"/>
      <scheme val="minor"/>
    </font>
    <font>
      <sz val="12"/>
      <color theme="4" tint="-0.249977111117893"/>
      <name val="Calibri"/>
      <family val="2"/>
      <scheme val="minor"/>
    </font>
    <font>
      <b/>
      <sz val="12"/>
      <color theme="4" tint="-0.249977111117893"/>
      <name val="Calibri"/>
      <family val="2"/>
      <scheme val="minor"/>
    </font>
    <font>
      <b/>
      <sz val="10"/>
      <name val="Calibri"/>
      <family val="2"/>
      <scheme val="minor"/>
    </font>
    <font>
      <b/>
      <i/>
      <sz val="10"/>
      <name val="Calibri"/>
      <family val="2"/>
      <scheme val="minor"/>
    </font>
    <font>
      <b/>
      <sz val="10"/>
      <color indexed="10"/>
      <name val="Calibri"/>
      <family val="2"/>
      <scheme val="minor"/>
    </font>
    <font>
      <i/>
      <sz val="10"/>
      <name val="Calibri"/>
      <family val="2"/>
      <scheme val="minor"/>
    </font>
    <font>
      <b/>
      <sz val="10"/>
      <color theme="4" tint="-0.249977111117893"/>
      <name val="Calibri"/>
      <family val="2"/>
      <scheme val="minor"/>
    </font>
    <font>
      <sz val="10"/>
      <color theme="0" tint="-0.499984740745262"/>
      <name val="Calibri"/>
      <family val="2"/>
      <scheme val="minor"/>
    </font>
    <font>
      <sz val="10"/>
      <color rgb="FF0070C0"/>
      <name val="Calibri"/>
      <family val="2"/>
      <scheme val="minor"/>
    </font>
    <font>
      <sz val="10"/>
      <color theme="4" tint="-0.249977111117893"/>
      <name val="Calibri"/>
      <family val="2"/>
      <scheme val="minor"/>
    </font>
    <font>
      <sz val="10"/>
      <color indexed="10"/>
      <name val="Calibri"/>
      <family val="2"/>
      <scheme val="minor"/>
    </font>
    <font>
      <b/>
      <sz val="10"/>
      <color theme="0" tint="-0.499984740745262"/>
      <name val="Calibri"/>
      <family val="2"/>
      <scheme val="minor"/>
    </font>
    <font>
      <b/>
      <sz val="10"/>
      <color rgb="FF0070C0"/>
      <name val="Calibri"/>
      <family val="2"/>
      <scheme val="minor"/>
    </font>
    <font>
      <sz val="10"/>
      <color rgb="FFFF0000"/>
      <name val="Calibri"/>
      <family val="2"/>
      <scheme val="minor"/>
    </font>
    <font>
      <sz val="10"/>
      <color rgb="FF00B050"/>
      <name val="Calibri"/>
      <family val="2"/>
      <scheme val="minor"/>
    </font>
    <font>
      <b/>
      <sz val="10"/>
      <color rgb="FFFF0000"/>
      <name val="Calibri"/>
      <family val="2"/>
      <scheme val="minor"/>
    </font>
    <font>
      <sz val="9"/>
      <name val="Calibri"/>
      <family val="2"/>
      <scheme val="minor"/>
    </font>
    <font>
      <sz val="11"/>
      <color indexed="8"/>
      <name val="Calibri"/>
      <family val="2"/>
      <scheme val="minor"/>
    </font>
    <font>
      <sz val="11"/>
      <color indexed="57"/>
      <name val="Calibri"/>
      <family val="2"/>
      <scheme val="minor"/>
    </font>
    <font>
      <b/>
      <sz val="11"/>
      <color theme="5"/>
      <name val="Calibri"/>
      <family val="2"/>
      <scheme val="minor"/>
    </font>
    <font>
      <sz val="10"/>
      <color rgb="FF000000"/>
      <name val="Calibri"/>
      <family val="2"/>
    </font>
  </fonts>
  <fills count="21">
    <fill>
      <patternFill patternType="none"/>
    </fill>
    <fill>
      <patternFill patternType="gray125"/>
    </fill>
    <fill>
      <patternFill patternType="solid">
        <fgColor indexed="42"/>
        <bgColor indexed="64"/>
      </patternFill>
    </fill>
    <fill>
      <patternFill patternType="solid">
        <fgColor theme="2"/>
        <bgColor indexed="64"/>
      </patternFill>
    </fill>
    <fill>
      <patternFill patternType="solid">
        <fgColor theme="2"/>
        <bgColor rgb="FFFFF2CC"/>
      </patternFill>
    </fill>
    <fill>
      <patternFill patternType="solid">
        <fgColor theme="6" tint="0.79998168889431442"/>
        <bgColor rgb="FFFFF2CC"/>
      </patternFill>
    </fill>
    <fill>
      <patternFill patternType="solid">
        <fgColor rgb="FFDDDDDD"/>
        <bgColor rgb="FFFFD966"/>
      </patternFill>
    </fill>
    <fill>
      <patternFill patternType="solid">
        <fgColor theme="2" tint="-9.9978637043366805E-2"/>
        <bgColor rgb="FFFFE599"/>
      </patternFill>
    </fill>
    <fill>
      <patternFill patternType="solid">
        <fgColor theme="2" tint="-9.9978637043366805E-2"/>
        <bgColor indexed="64"/>
      </patternFill>
    </fill>
    <fill>
      <patternFill patternType="solid">
        <fgColor rgb="FFDDDDDD"/>
        <bgColor indexed="64"/>
      </patternFill>
    </fill>
    <fill>
      <patternFill patternType="solid">
        <fgColor rgb="FFDDDDDD"/>
        <bgColor rgb="FFEAD1DC"/>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9" tint="0.79998168889431442"/>
        <bgColor rgb="FFEAD1DC"/>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5050"/>
        <bgColor rgb="FFFFF2CC"/>
      </patternFill>
    </fill>
    <fill>
      <patternFill patternType="solid">
        <fgColor rgb="FFFF5050"/>
        <bgColor indexed="64"/>
      </patternFill>
    </fill>
    <fill>
      <patternFill patternType="solid">
        <fgColor theme="6"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style="thin">
        <color auto="1"/>
      </top>
      <bottom style="double">
        <color auto="1"/>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top/>
      <bottom style="double">
        <color auto="1"/>
      </bottom>
      <diagonal/>
    </border>
    <border>
      <left/>
      <right/>
      <top style="thin">
        <color theme="0" tint="-0.499984740745262"/>
      </top>
      <bottom style="thin">
        <color theme="0" tint="-0.499984740745262"/>
      </bottom>
      <diagonal/>
    </border>
  </borders>
  <cellStyleXfs count="12">
    <xf numFmtId="0" fontId="0" fillId="0" borderId="0"/>
    <xf numFmtId="9" fontId="10" fillId="0" borderId="0" applyFont="0" applyFill="0" applyBorder="0" applyAlignment="0" applyProtection="0"/>
    <xf numFmtId="0" fontId="7" fillId="0" borderId="0"/>
    <xf numFmtId="0" fontId="6" fillId="0" borderId="0"/>
    <xf numFmtId="43" fontId="15" fillId="0" borderId="0" applyFont="0" applyFill="0" applyBorder="0" applyAlignment="0" applyProtection="0"/>
    <xf numFmtId="0" fontId="13" fillId="0" borderId="12" applyNumberFormat="0" applyFill="0" applyAlignment="0" applyProtection="0"/>
    <xf numFmtId="0" fontId="5" fillId="13" borderId="0" applyNumberFormat="0" applyBorder="0" applyAlignment="0" applyProtection="0"/>
    <xf numFmtId="0" fontId="5" fillId="0" borderId="0"/>
    <xf numFmtId="0" fontId="33" fillId="0" borderId="0"/>
    <xf numFmtId="0" fontId="10" fillId="0" borderId="0"/>
    <xf numFmtId="0" fontId="4" fillId="0" borderId="0"/>
    <xf numFmtId="43" fontId="10" fillId="0" borderId="0" applyFont="0" applyFill="0" applyBorder="0" applyAlignment="0" applyProtection="0"/>
  </cellStyleXfs>
  <cellXfs count="400">
    <xf numFmtId="0" fontId="0" fillId="0" borderId="0" xfId="0" applyFont="1" applyAlignment="1"/>
    <xf numFmtId="0" fontId="13" fillId="0" borderId="4" xfId="3" quotePrefix="1" applyFont="1" applyBorder="1"/>
    <xf numFmtId="0" fontId="21" fillId="0" borderId="0" xfId="0" applyFont="1" applyAlignment="1" applyProtection="1">
      <alignment horizontal="center" vertical="center"/>
    </xf>
    <xf numFmtId="0" fontId="22" fillId="0" borderId="0" xfId="0" applyFont="1" applyAlignment="1" applyProtection="1">
      <alignment vertical="center"/>
    </xf>
    <xf numFmtId="0" fontId="23" fillId="0" borderId="0" xfId="0" applyFont="1" applyAlignment="1" applyProtection="1">
      <alignment horizontal="left" vertical="center"/>
    </xf>
    <xf numFmtId="166" fontId="21" fillId="0" borderId="0" xfId="0" applyNumberFormat="1" applyFont="1" applyAlignment="1" applyProtection="1">
      <alignment horizontal="center" vertical="center"/>
    </xf>
    <xf numFmtId="166" fontId="24" fillId="11" borderId="0" xfId="0" applyNumberFormat="1" applyFont="1" applyFill="1" applyAlignment="1" applyProtection="1">
      <alignment horizontal="center" vertical="center"/>
    </xf>
    <xf numFmtId="0" fontId="21" fillId="0" borderId="0" xfId="0" applyFont="1" applyBorder="1" applyAlignment="1" applyProtection="1">
      <alignment horizontal="center" vertical="center"/>
    </xf>
    <xf numFmtId="0" fontId="21" fillId="0" borderId="0" xfId="0" applyFont="1" applyAlignment="1" applyProtection="1">
      <alignment horizontal="left" vertical="center"/>
    </xf>
    <xf numFmtId="0" fontId="25" fillId="0" borderId="0" xfId="0" applyFont="1" applyAlignment="1" applyProtection="1">
      <alignment horizontal="center" vertical="center"/>
    </xf>
    <xf numFmtId="166" fontId="24" fillId="0" borderId="0" xfId="0" applyNumberFormat="1" applyFont="1" applyAlignment="1" applyProtection="1">
      <alignment horizontal="center" vertical="center"/>
    </xf>
    <xf numFmtId="0" fontId="21" fillId="0" borderId="0" xfId="0" applyFont="1" applyAlignment="1" applyProtection="1">
      <alignment vertical="center"/>
    </xf>
    <xf numFmtId="0" fontId="21" fillId="0" borderId="0" xfId="0" applyFont="1" applyFill="1" applyAlignment="1" applyProtection="1">
      <alignment horizontal="left" vertical="center"/>
    </xf>
    <xf numFmtId="0" fontId="26" fillId="0" borderId="0" xfId="0" applyFont="1" applyBorder="1" applyAlignment="1" applyProtection="1">
      <alignment horizontal="center" vertical="center"/>
    </xf>
    <xf numFmtId="166" fontId="26" fillId="0" borderId="0" xfId="0" applyNumberFormat="1" applyFont="1" applyAlignment="1" applyProtection="1">
      <alignment horizontal="right" vertical="center"/>
    </xf>
    <xf numFmtId="0" fontId="26" fillId="0" borderId="0" xfId="0" applyFont="1" applyAlignment="1" applyProtection="1">
      <alignment horizontal="right" vertical="center"/>
    </xf>
    <xf numFmtId="166" fontId="27" fillId="0" borderId="0" xfId="0" applyNumberFormat="1" applyFont="1" applyAlignment="1" applyProtection="1">
      <alignment horizontal="right" vertical="center"/>
    </xf>
    <xf numFmtId="0" fontId="21" fillId="10" borderId="0" xfId="0" applyFont="1" applyFill="1" applyAlignment="1" applyProtection="1">
      <alignment vertical="center"/>
    </xf>
    <xf numFmtId="0" fontId="25" fillId="0" borderId="0" xfId="0" applyFont="1" applyAlignment="1" applyProtection="1">
      <alignment vertical="center"/>
    </xf>
    <xf numFmtId="166" fontId="26" fillId="0" borderId="0" xfId="0" applyNumberFormat="1" applyFont="1" applyFill="1" applyAlignment="1" applyProtection="1">
      <alignment horizontal="right" vertical="center"/>
    </xf>
    <xf numFmtId="0" fontId="25" fillId="0" borderId="0" xfId="0" applyFont="1" applyFill="1" applyAlignment="1" applyProtection="1">
      <alignment vertical="center"/>
    </xf>
    <xf numFmtId="171" fontId="25" fillId="0" borderId="0" xfId="0" applyNumberFormat="1" applyFont="1" applyAlignment="1" applyProtection="1">
      <alignment horizontal="left" vertical="center"/>
    </xf>
    <xf numFmtId="2" fontId="26" fillId="0" borderId="0" xfId="0" applyNumberFormat="1" applyFont="1" applyFill="1" applyAlignment="1" applyProtection="1">
      <alignment horizontal="right" vertical="center"/>
    </xf>
    <xf numFmtId="2" fontId="21" fillId="0" borderId="0" xfId="0" applyNumberFormat="1" applyFont="1" applyFill="1" applyAlignment="1" applyProtection="1">
      <alignment horizontal="center" vertical="center"/>
    </xf>
    <xf numFmtId="2" fontId="26" fillId="0" borderId="0" xfId="0" applyNumberFormat="1" applyFont="1" applyFill="1" applyAlignment="1" applyProtection="1">
      <alignment horizontal="center" vertical="center"/>
    </xf>
    <xf numFmtId="2" fontId="26" fillId="0" borderId="0" xfId="0" applyNumberFormat="1" applyFont="1" applyAlignment="1" applyProtection="1">
      <alignment horizontal="center" vertical="center"/>
    </xf>
    <xf numFmtId="0" fontId="26" fillId="0" borderId="0" xfId="0" applyFont="1" applyAlignment="1" applyProtection="1">
      <alignment horizontal="center" vertical="center"/>
    </xf>
    <xf numFmtId="0" fontId="21" fillId="0" borderId="0" xfId="0" applyFont="1" applyAlignment="1" applyProtection="1">
      <alignment horizontal="center" vertical="center" wrapText="1"/>
    </xf>
    <xf numFmtId="0" fontId="21" fillId="0" borderId="0" xfId="0" applyFont="1" applyFill="1" applyAlignment="1" applyProtection="1">
      <alignment vertical="center"/>
    </xf>
    <xf numFmtId="0" fontId="22" fillId="0" borderId="0" xfId="0" applyFont="1" applyFill="1" applyAlignment="1" applyProtection="1">
      <alignment vertical="center"/>
    </xf>
    <xf numFmtId="0" fontId="29" fillId="0" borderId="0" xfId="0" applyFont="1" applyFill="1" applyAlignment="1" applyProtection="1">
      <alignment vertical="center"/>
    </xf>
    <xf numFmtId="9" fontId="25" fillId="0" borderId="0" xfId="0" applyNumberFormat="1" applyFont="1" applyFill="1" applyAlignment="1" applyProtection="1">
      <alignment vertical="center"/>
    </xf>
    <xf numFmtId="46" fontId="25" fillId="0" borderId="0" xfId="0" applyNumberFormat="1" applyFont="1" applyAlignment="1" applyProtection="1">
      <alignment vertical="center"/>
    </xf>
    <xf numFmtId="0" fontId="25" fillId="10" borderId="0" xfId="0" applyFont="1" applyFill="1" applyAlignment="1" applyProtection="1">
      <alignment vertical="center"/>
    </xf>
    <xf numFmtId="21" fontId="21" fillId="12" borderId="0" xfId="0" applyNumberFormat="1" applyFont="1" applyFill="1" applyAlignment="1" applyProtection="1">
      <alignment vertical="center"/>
    </xf>
    <xf numFmtId="166" fontId="26" fillId="12" borderId="0" xfId="0" applyNumberFormat="1" applyFont="1" applyFill="1" applyAlignment="1" applyProtection="1">
      <alignment horizontal="right" vertical="center"/>
    </xf>
    <xf numFmtId="0" fontId="28" fillId="0" borderId="0" xfId="0" applyFont="1" applyAlignment="1" applyProtection="1">
      <alignment vertical="center"/>
    </xf>
    <xf numFmtId="0" fontId="25" fillId="0" borderId="0" xfId="0" applyFont="1" applyAlignment="1" applyProtection="1">
      <alignment horizontal="left" vertical="center"/>
    </xf>
    <xf numFmtId="165" fontId="21" fillId="0" borderId="0" xfId="0" applyNumberFormat="1" applyFont="1" applyAlignment="1" applyProtection="1">
      <alignment vertical="center"/>
    </xf>
    <xf numFmtId="46" fontId="21" fillId="0" borderId="0" xfId="0" applyNumberFormat="1" applyFont="1" applyAlignment="1" applyProtection="1">
      <alignment vertical="center"/>
    </xf>
    <xf numFmtId="0" fontId="26" fillId="0" borderId="0" xfId="0" applyFont="1" applyAlignment="1" applyProtection="1">
      <alignment vertical="center"/>
    </xf>
    <xf numFmtId="2" fontId="26" fillId="0" borderId="0" xfId="0" applyNumberFormat="1" applyFont="1" applyFill="1" applyAlignment="1" applyProtection="1">
      <alignment vertical="center"/>
    </xf>
    <xf numFmtId="0" fontId="22" fillId="12" borderId="0" xfId="0" applyFont="1" applyFill="1" applyAlignment="1" applyProtection="1">
      <alignment vertical="center"/>
    </xf>
    <xf numFmtId="166" fontId="24" fillId="0" borderId="0" xfId="0" applyNumberFormat="1" applyFont="1" applyFill="1" applyAlignment="1" applyProtection="1">
      <alignment horizontal="center" vertical="center"/>
    </xf>
    <xf numFmtId="0" fontId="16" fillId="10" borderId="0" xfId="0" applyFont="1" applyFill="1" applyAlignment="1" applyProtection="1">
      <alignment horizontal="left" vertical="center"/>
    </xf>
    <xf numFmtId="0" fontId="26" fillId="0" borderId="0" xfId="0" applyFont="1" applyFill="1" applyAlignment="1" applyProtection="1">
      <alignment horizontal="center" vertical="center"/>
    </xf>
    <xf numFmtId="2" fontId="26" fillId="0" borderId="14" xfId="0" applyNumberFormat="1" applyFont="1" applyFill="1" applyBorder="1" applyAlignment="1" applyProtection="1">
      <alignment horizontal="center" vertical="center"/>
    </xf>
    <xf numFmtId="0" fontId="28" fillId="0" borderId="0" xfId="0" applyFont="1" applyAlignment="1" applyProtection="1">
      <alignment horizontal="center" vertical="center" wrapText="1"/>
    </xf>
    <xf numFmtId="0" fontId="28" fillId="0" borderId="0" xfId="0" applyFont="1" applyAlignment="1" applyProtection="1">
      <alignment horizontal="center" vertical="center"/>
    </xf>
    <xf numFmtId="0" fontId="20" fillId="12" borderId="0" xfId="6" applyFont="1" applyFill="1" applyBorder="1" applyAlignment="1" applyProtection="1">
      <alignment vertical="center"/>
    </xf>
    <xf numFmtId="0" fontId="13" fillId="12" borderId="13" xfId="5" applyFont="1" applyFill="1" applyBorder="1" applyAlignment="1" applyProtection="1">
      <alignment vertical="center"/>
    </xf>
    <xf numFmtId="2" fontId="19" fillId="12" borderId="0" xfId="6" applyNumberFormat="1" applyFont="1" applyFill="1" applyAlignment="1" applyProtection="1">
      <alignment vertical="center"/>
    </xf>
    <xf numFmtId="0" fontId="13" fillId="0" borderId="0" xfId="5" applyFont="1" applyFill="1" applyBorder="1" applyAlignment="1" applyProtection="1">
      <alignment vertical="center"/>
    </xf>
    <xf numFmtId="2" fontId="19" fillId="0" borderId="0" xfId="6" applyNumberFormat="1" applyFont="1" applyFill="1" applyAlignment="1" applyProtection="1">
      <alignment vertical="center"/>
    </xf>
    <xf numFmtId="0" fontId="13" fillId="12" borderId="0" xfId="6" applyFont="1" applyFill="1" applyAlignment="1" applyProtection="1">
      <alignment horizontal="right" vertical="center"/>
    </xf>
    <xf numFmtId="0" fontId="13" fillId="12" borderId="16" xfId="5" applyFont="1" applyFill="1" applyBorder="1" applyAlignment="1" applyProtection="1">
      <alignment vertical="center"/>
    </xf>
    <xf numFmtId="0" fontId="17" fillId="12" borderId="0" xfId="6" applyNumberFormat="1" applyFont="1" applyFill="1" applyAlignment="1" applyProtection="1">
      <alignment horizontal="center" vertical="center"/>
    </xf>
    <xf numFmtId="0" fontId="13" fillId="12" borderId="0" xfId="5" applyFont="1" applyFill="1" applyBorder="1" applyAlignment="1" applyProtection="1">
      <alignment vertical="center"/>
    </xf>
    <xf numFmtId="174" fontId="13" fillId="12" borderId="0" xfId="6" applyNumberFormat="1" applyFont="1" applyFill="1" applyAlignment="1" applyProtection="1">
      <alignment vertical="center"/>
    </xf>
    <xf numFmtId="0" fontId="13" fillId="12" borderId="0" xfId="6" applyFont="1" applyFill="1" applyAlignment="1" applyProtection="1">
      <alignment vertical="center"/>
    </xf>
    <xf numFmtId="14" fontId="14" fillId="12" borderId="0" xfId="6" applyNumberFormat="1" applyFont="1" applyFill="1" applyAlignment="1" applyProtection="1">
      <alignment horizontal="right" vertical="center"/>
    </xf>
    <xf numFmtId="0" fontId="22" fillId="0" borderId="0" xfId="0" applyFont="1" applyAlignment="1" applyProtection="1">
      <alignment horizontal="left" vertical="center"/>
    </xf>
    <xf numFmtId="0" fontId="21" fillId="0" borderId="0" xfId="0" applyFont="1" applyAlignment="1" applyProtection="1">
      <alignment horizontal="right" vertical="center"/>
    </xf>
    <xf numFmtId="0" fontId="21" fillId="10" borderId="0" xfId="0" applyFont="1" applyFill="1" applyAlignment="1" applyProtection="1">
      <alignment horizontal="right" vertical="center"/>
    </xf>
    <xf numFmtId="0" fontId="26" fillId="0" borderId="0" xfId="0" applyFont="1" applyFill="1" applyAlignment="1" applyProtection="1">
      <alignment vertical="center"/>
    </xf>
    <xf numFmtId="0" fontId="26" fillId="14" borderId="0" xfId="0" applyFont="1" applyFill="1" applyAlignment="1" applyProtection="1">
      <alignment vertical="center"/>
      <protection locked="0"/>
    </xf>
    <xf numFmtId="14" fontId="26" fillId="14" borderId="0" xfId="1" applyNumberFormat="1" applyFont="1" applyFill="1" applyAlignment="1" applyProtection="1">
      <alignment vertical="center"/>
      <protection locked="0"/>
    </xf>
    <xf numFmtId="0" fontId="26" fillId="14" borderId="0" xfId="0" applyFont="1" applyFill="1" applyAlignment="1" applyProtection="1">
      <alignment horizontal="center" vertical="center"/>
      <protection locked="0"/>
    </xf>
    <xf numFmtId="21" fontId="21" fillId="15" borderId="0" xfId="0" applyNumberFormat="1" applyFont="1" applyFill="1" applyAlignment="1" applyProtection="1">
      <alignment vertical="center"/>
      <protection locked="0"/>
    </xf>
    <xf numFmtId="166" fontId="26" fillId="15" borderId="0" xfId="0" applyNumberFormat="1" applyFont="1" applyFill="1" applyAlignment="1" applyProtection="1">
      <alignment horizontal="right" vertical="center"/>
      <protection locked="0"/>
    </xf>
    <xf numFmtId="0" fontId="26" fillId="15" borderId="14" xfId="0" applyFont="1" applyFill="1" applyBorder="1" applyAlignment="1" applyProtection="1">
      <alignment horizontal="center" vertical="center"/>
      <protection locked="0"/>
    </xf>
    <xf numFmtId="0" fontId="26" fillId="15" borderId="0" xfId="0" applyFont="1" applyFill="1" applyAlignment="1" applyProtection="1">
      <alignment horizontal="center" vertical="center"/>
      <protection locked="0"/>
    </xf>
    <xf numFmtId="166" fontId="25" fillId="0" borderId="0" xfId="0" applyNumberFormat="1" applyFont="1" applyFill="1" applyAlignment="1" applyProtection="1">
      <alignment vertical="center"/>
    </xf>
    <xf numFmtId="2" fontId="13" fillId="12" borderId="13" xfId="5" applyNumberFormat="1" applyFont="1" applyFill="1" applyBorder="1" applyAlignment="1" applyProtection="1">
      <alignment vertical="center"/>
    </xf>
    <xf numFmtId="174" fontId="21" fillId="12" borderId="17" xfId="6" applyNumberFormat="1" applyFont="1" applyFill="1" applyBorder="1" applyAlignment="1" applyProtection="1">
      <alignment vertical="center"/>
    </xf>
    <xf numFmtId="0" fontId="22" fillId="12" borderId="0" xfId="6" applyFont="1" applyFill="1" applyAlignment="1" applyProtection="1">
      <alignment vertical="center"/>
    </xf>
    <xf numFmtId="0" fontId="35" fillId="12" borderId="0" xfId="0" applyFont="1" applyFill="1" applyAlignment="1">
      <alignment vertical="center"/>
    </xf>
    <xf numFmtId="0" fontId="22" fillId="12" borderId="0" xfId="0" applyFont="1" applyFill="1" applyAlignment="1"/>
    <xf numFmtId="0" fontId="22" fillId="0" borderId="0" xfId="0" applyFont="1" applyAlignment="1"/>
    <xf numFmtId="0" fontId="36" fillId="16" borderId="0" xfId="0" applyFont="1" applyFill="1" applyAlignment="1">
      <alignment vertical="center"/>
    </xf>
    <xf numFmtId="0" fontId="22" fillId="16" borderId="0" xfId="0" applyFont="1" applyFill="1" applyAlignment="1"/>
    <xf numFmtId="0" fontId="22" fillId="0" borderId="0" xfId="0" applyFont="1" applyAlignment="1">
      <alignment vertical="center"/>
    </xf>
    <xf numFmtId="0" fontId="36" fillId="16" borderId="0" xfId="0" applyFont="1" applyFill="1" applyAlignment="1"/>
    <xf numFmtId="0" fontId="23" fillId="16" borderId="0" xfId="0" applyFont="1" applyFill="1" applyAlignment="1">
      <alignment vertical="center"/>
    </xf>
    <xf numFmtId="0" fontId="22" fillId="16" borderId="0" xfId="0" applyFont="1" applyFill="1" applyAlignment="1">
      <alignment vertical="center"/>
    </xf>
    <xf numFmtId="0" fontId="39" fillId="14" borderId="0" xfId="0" applyFont="1" applyFill="1" applyAlignment="1" applyProtection="1">
      <alignment horizontal="center" vertical="center"/>
      <protection locked="0"/>
    </xf>
    <xf numFmtId="0" fontId="34" fillId="0" borderId="0" xfId="0" applyFont="1" applyAlignment="1">
      <alignment horizontal="left" vertical="center"/>
    </xf>
    <xf numFmtId="0" fontId="20" fillId="0" borderId="0" xfId="0" applyFont="1" applyAlignment="1">
      <alignment vertical="center"/>
    </xf>
    <xf numFmtId="0" fontId="34" fillId="0" borderId="0" xfId="0" applyFont="1" applyAlignment="1">
      <alignment vertical="center"/>
    </xf>
    <xf numFmtId="0" fontId="42" fillId="0" borderId="0" xfId="0" applyFont="1" applyAlignment="1">
      <alignment vertical="center"/>
    </xf>
    <xf numFmtId="0" fontId="34" fillId="0" borderId="16" xfId="0" applyFont="1" applyBorder="1" applyAlignment="1">
      <alignment vertical="center"/>
    </xf>
    <xf numFmtId="0" fontId="34" fillId="0" borderId="0" xfId="0" applyFont="1" applyBorder="1" applyAlignment="1">
      <alignment vertical="center"/>
    </xf>
    <xf numFmtId="10" fontId="26" fillId="14" borderId="0" xfId="1" applyNumberFormat="1" applyFont="1" applyFill="1" applyAlignment="1" applyProtection="1">
      <alignment vertical="center"/>
      <protection locked="0"/>
    </xf>
    <xf numFmtId="0" fontId="44" fillId="0" borderId="0" xfId="7" applyFont="1" applyBorder="1" applyAlignment="1" applyProtection="1">
      <alignment horizontal="left" vertical="center"/>
    </xf>
    <xf numFmtId="0" fontId="44" fillId="0" borderId="0" xfId="7" applyFont="1" applyAlignment="1" applyProtection="1">
      <alignment horizontal="left" vertical="center"/>
    </xf>
    <xf numFmtId="0" fontId="34" fillId="0" borderId="0" xfId="6" applyFont="1" applyFill="1" applyBorder="1" applyAlignment="1" applyProtection="1">
      <alignment vertical="center"/>
    </xf>
    <xf numFmtId="0" fontId="45" fillId="0" borderId="0" xfId="6" applyFont="1" applyFill="1" applyBorder="1" applyAlignment="1" applyProtection="1">
      <alignment vertical="center"/>
    </xf>
    <xf numFmtId="0" fontId="22" fillId="12" borderId="13" xfId="6" applyFont="1" applyFill="1" applyBorder="1" applyAlignment="1" applyProtection="1">
      <alignment vertical="center"/>
    </xf>
    <xf numFmtId="0" fontId="18" fillId="0" borderId="0" xfId="6" applyFont="1" applyFill="1" applyAlignment="1" applyProtection="1">
      <alignment vertical="center"/>
    </xf>
    <xf numFmtId="0" fontId="18" fillId="0" borderId="0" xfId="7" applyFont="1" applyAlignment="1" applyProtection="1">
      <alignment vertical="center"/>
    </xf>
    <xf numFmtId="0" fontId="43" fillId="0" borderId="0" xfId="7" applyFont="1" applyAlignment="1" applyProtection="1">
      <alignment vertical="center"/>
    </xf>
    <xf numFmtId="171" fontId="46" fillId="0" borderId="0" xfId="6" applyNumberFormat="1" applyFont="1" applyFill="1" applyBorder="1" applyAlignment="1" applyProtection="1">
      <alignment vertical="center"/>
    </xf>
    <xf numFmtId="0" fontId="13" fillId="0" borderId="0" xfId="6" applyFont="1" applyFill="1" applyBorder="1" applyAlignment="1" applyProtection="1">
      <alignment vertical="center"/>
    </xf>
    <xf numFmtId="0" fontId="22" fillId="0" borderId="0" xfId="6" applyFont="1" applyFill="1" applyAlignment="1" applyProtection="1">
      <alignment vertical="center"/>
    </xf>
    <xf numFmtId="0" fontId="47" fillId="12" borderId="0" xfId="6" applyFont="1" applyFill="1" applyAlignment="1" applyProtection="1">
      <alignment horizontal="center" vertical="center"/>
    </xf>
    <xf numFmtId="0" fontId="17" fillId="12" borderId="0" xfId="6" applyNumberFormat="1" applyFont="1" applyFill="1" applyBorder="1" applyAlignment="1" applyProtection="1">
      <alignment horizontal="center" vertical="center"/>
    </xf>
    <xf numFmtId="0" fontId="23" fillId="12" borderId="0" xfId="6" applyNumberFormat="1" applyFont="1" applyFill="1" applyAlignment="1" applyProtection="1">
      <alignment vertical="center"/>
    </xf>
    <xf numFmtId="0" fontId="17" fillId="12" borderId="0" xfId="6" applyNumberFormat="1" applyFont="1" applyFill="1" applyAlignment="1" applyProtection="1">
      <alignment horizontal="left" vertical="center"/>
    </xf>
    <xf numFmtId="0" fontId="20" fillId="12" borderId="7" xfId="6" applyFont="1" applyFill="1" applyBorder="1" applyAlignment="1" applyProtection="1">
      <alignment vertical="center"/>
    </xf>
    <xf numFmtId="166" fontId="30" fillId="0" borderId="0" xfId="0" applyNumberFormat="1" applyFont="1" applyFill="1" applyAlignment="1" applyProtection="1">
      <alignment vertical="center"/>
    </xf>
    <xf numFmtId="0" fontId="30" fillId="0" borderId="0" xfId="0" applyFont="1" applyAlignment="1" applyProtection="1">
      <alignment horizontal="left" vertical="center"/>
    </xf>
    <xf numFmtId="178" fontId="13" fillId="0" borderId="0" xfId="8" applyNumberFormat="1" applyFont="1" applyFill="1" applyBorder="1" applyAlignment="1" applyProtection="1">
      <alignment horizontal="center"/>
    </xf>
    <xf numFmtId="0" fontId="22" fillId="0" borderId="0" xfId="0" applyFont="1" applyAlignment="1">
      <alignment wrapText="1"/>
    </xf>
    <xf numFmtId="0" fontId="48" fillId="0" borderId="0" xfId="0" applyFont="1" applyAlignment="1"/>
    <xf numFmtId="0" fontId="49" fillId="12" borderId="0" xfId="6" applyFont="1" applyFill="1" applyAlignment="1" applyProtection="1">
      <alignment vertical="center"/>
    </xf>
    <xf numFmtId="0" fontId="22" fillId="12" borderId="0" xfId="6" applyFont="1" applyFill="1" applyAlignment="1" applyProtection="1">
      <alignment horizontal="left" vertical="center"/>
    </xf>
    <xf numFmtId="0" fontId="13" fillId="12" borderId="0" xfId="6" applyFont="1" applyFill="1" applyAlignment="1" applyProtection="1">
      <alignment horizontal="left" vertical="center"/>
    </xf>
    <xf numFmtId="0" fontId="50" fillId="0" borderId="0" xfId="6" applyFont="1" applyFill="1" applyBorder="1" applyAlignment="1" applyProtection="1">
      <alignment horizontal="right" vertical="center"/>
    </xf>
    <xf numFmtId="0" fontId="3" fillId="0" borderId="0" xfId="7" applyFont="1" applyAlignment="1" applyProtection="1">
      <alignment vertical="center"/>
    </xf>
    <xf numFmtId="0" fontId="3" fillId="0" borderId="0" xfId="6" applyFont="1" applyFill="1" applyAlignment="1" applyProtection="1">
      <alignment vertical="center"/>
    </xf>
    <xf numFmtId="0" fontId="3" fillId="0" borderId="0" xfId="6" applyFont="1" applyFill="1" applyBorder="1" applyAlignment="1" applyProtection="1">
      <alignment horizontal="center" vertical="center"/>
    </xf>
    <xf numFmtId="14" fontId="3" fillId="0" borderId="0" xfId="6" applyNumberFormat="1" applyFont="1" applyFill="1" applyBorder="1" applyAlignment="1" applyProtection="1">
      <alignment horizontal="left" vertical="center"/>
    </xf>
    <xf numFmtId="0" fontId="3" fillId="0" borderId="0" xfId="6" applyFont="1" applyFill="1" applyBorder="1" applyAlignment="1" applyProtection="1">
      <alignment horizontal="left" vertical="center"/>
    </xf>
    <xf numFmtId="0" fontId="3" fillId="0" borderId="0" xfId="6" applyFont="1" applyFill="1" applyBorder="1" applyAlignment="1" applyProtection="1">
      <alignment vertical="center"/>
    </xf>
    <xf numFmtId="0" fontId="3" fillId="0" borderId="0" xfId="7" applyFont="1" applyFill="1" applyAlignment="1" applyProtection="1">
      <alignment vertical="center"/>
    </xf>
    <xf numFmtId="0" fontId="3" fillId="12" borderId="0" xfId="6" applyFont="1" applyFill="1" applyAlignment="1" applyProtection="1">
      <alignment vertical="center"/>
    </xf>
    <xf numFmtId="2" fontId="3" fillId="12" borderId="0" xfId="6" applyNumberFormat="1" applyFont="1" applyFill="1" applyAlignment="1" applyProtection="1">
      <alignment horizontal="right" vertical="center"/>
    </xf>
    <xf numFmtId="0" fontId="3" fillId="12" borderId="0" xfId="6" applyFont="1" applyFill="1" applyAlignment="1" applyProtection="1">
      <alignment vertical="center"/>
      <protection locked="0"/>
    </xf>
    <xf numFmtId="0" fontId="3" fillId="12" borderId="15" xfId="6" applyFont="1" applyFill="1" applyBorder="1" applyAlignment="1" applyProtection="1">
      <alignment vertical="center"/>
    </xf>
    <xf numFmtId="175" fontId="3" fillId="12" borderId="15" xfId="6" applyNumberFormat="1" applyFont="1" applyFill="1" applyBorder="1" applyAlignment="1" applyProtection="1">
      <alignment horizontal="left" vertical="center"/>
      <protection locked="0"/>
    </xf>
    <xf numFmtId="0" fontId="3" fillId="12" borderId="0" xfId="6" applyFont="1" applyFill="1" applyBorder="1" applyAlignment="1" applyProtection="1">
      <alignment vertical="center"/>
    </xf>
    <xf numFmtId="2" fontId="3" fillId="12" borderId="0" xfId="6" applyNumberFormat="1" applyFont="1" applyFill="1" applyAlignment="1" applyProtection="1">
      <alignment vertical="center"/>
    </xf>
    <xf numFmtId="14" fontId="3" fillId="12" borderId="0" xfId="6" applyNumberFormat="1" applyFont="1" applyFill="1" applyAlignment="1" applyProtection="1">
      <alignment horizontal="left" vertical="center"/>
    </xf>
    <xf numFmtId="0" fontId="3" fillId="12" borderId="17" xfId="6" applyFont="1" applyFill="1" applyBorder="1" applyAlignment="1" applyProtection="1">
      <alignment vertical="center"/>
    </xf>
    <xf numFmtId="14" fontId="3" fillId="12" borderId="0" xfId="6" applyNumberFormat="1" applyFont="1" applyFill="1" applyAlignment="1" applyProtection="1">
      <alignment horizontal="left" vertical="center"/>
      <protection locked="0"/>
    </xf>
    <xf numFmtId="14" fontId="3" fillId="12" borderId="0" xfId="6" applyNumberFormat="1" applyFont="1" applyFill="1" applyBorder="1" applyAlignment="1" applyProtection="1">
      <alignment horizontal="right" vertical="center"/>
    </xf>
    <xf numFmtId="14" fontId="3" fillId="12" borderId="10" xfId="6" applyNumberFormat="1" applyFont="1" applyFill="1" applyBorder="1" applyAlignment="1" applyProtection="1">
      <alignment horizontal="right" vertical="center"/>
    </xf>
    <xf numFmtId="164" fontId="51" fillId="6" borderId="0" xfId="0" applyNumberFormat="1" applyFont="1" applyFill="1" applyProtection="1"/>
    <xf numFmtId="164" fontId="51" fillId="0" borderId="0" xfId="0" applyNumberFormat="1" applyFont="1" applyFill="1" applyAlignment="1" applyProtection="1">
      <alignment horizontal="center"/>
    </xf>
    <xf numFmtId="10" fontId="52" fillId="0" borderId="0" xfId="0" applyNumberFormat="1" applyFont="1" applyFill="1" applyAlignment="1" applyProtection="1">
      <alignment horizontal="center"/>
    </xf>
    <xf numFmtId="0" fontId="53" fillId="0" borderId="0" xfId="0" applyNumberFormat="1" applyFont="1" applyProtection="1"/>
    <xf numFmtId="0" fontId="54" fillId="0" borderId="0" xfId="0" applyFont="1" applyAlignment="1" applyProtection="1"/>
    <xf numFmtId="0" fontId="55" fillId="0" borderId="0" xfId="0" applyFont="1" applyAlignment="1" applyProtection="1">
      <alignment horizontal="right" vertical="center"/>
    </xf>
    <xf numFmtId="46" fontId="54" fillId="0" borderId="0" xfId="0" applyNumberFormat="1" applyFont="1" applyProtection="1"/>
    <xf numFmtId="166" fontId="54" fillId="9" borderId="0" xfId="0" applyNumberFormat="1" applyFont="1" applyFill="1" applyProtection="1"/>
    <xf numFmtId="166" fontId="54" fillId="0" borderId="0" xfId="0" applyNumberFormat="1" applyFont="1" applyFill="1" applyProtection="1"/>
    <xf numFmtId="0" fontId="55" fillId="0" borderId="0" xfId="0" applyFont="1" applyAlignment="1" applyProtection="1"/>
    <xf numFmtId="0" fontId="55" fillId="0" borderId="0" xfId="0" applyFont="1" applyAlignment="1" applyProtection="1">
      <alignment horizontal="center"/>
    </xf>
    <xf numFmtId="165" fontId="54" fillId="0" borderId="0" xfId="0" applyNumberFormat="1" applyFont="1" applyProtection="1"/>
    <xf numFmtId="46" fontId="54" fillId="0" borderId="0" xfId="0" applyNumberFormat="1" applyFont="1" applyAlignment="1" applyProtection="1">
      <alignment horizontal="right" vertical="center"/>
    </xf>
    <xf numFmtId="0" fontId="56" fillId="0" borderId="0" xfId="0" applyFont="1" applyFill="1" applyAlignment="1" applyProtection="1"/>
    <xf numFmtId="0" fontId="56" fillId="0" borderId="0" xfId="0" applyFont="1" applyFill="1" applyAlignment="1" applyProtection="1">
      <alignment horizontal="center"/>
    </xf>
    <xf numFmtId="165" fontId="54" fillId="0" borderId="0" xfId="0" applyNumberFormat="1" applyFont="1" applyFill="1" applyProtection="1"/>
    <xf numFmtId="0" fontId="55" fillId="0" borderId="0" xfId="0" applyFont="1" applyFill="1" applyAlignment="1" applyProtection="1"/>
    <xf numFmtId="46" fontId="54" fillId="0" borderId="0" xfId="0" applyNumberFormat="1" applyFont="1" applyFill="1" applyAlignment="1" applyProtection="1">
      <alignment horizontal="right" vertical="center"/>
    </xf>
    <xf numFmtId="46" fontId="54" fillId="0" borderId="0" xfId="0" applyNumberFormat="1" applyFont="1" applyFill="1" applyProtection="1"/>
    <xf numFmtId="0" fontId="55" fillId="0" borderId="0" xfId="0" applyFont="1" applyFill="1" applyAlignment="1" applyProtection="1">
      <alignment horizontal="center"/>
    </xf>
    <xf numFmtId="165" fontId="51" fillId="5" borderId="0" xfId="0" applyNumberFormat="1" applyFont="1" applyFill="1" applyAlignment="1" applyProtection="1">
      <alignment horizontal="center"/>
    </xf>
    <xf numFmtId="165" fontId="51" fillId="7" borderId="0" xfId="0" applyNumberFormat="1" applyFont="1" applyFill="1" applyAlignment="1" applyProtection="1">
      <alignment horizontal="center"/>
    </xf>
    <xf numFmtId="165" fontId="51" fillId="4" borderId="0" xfId="0" applyNumberFormat="1" applyFont="1" applyFill="1" applyAlignment="1" applyProtection="1">
      <alignment horizontal="center"/>
    </xf>
    <xf numFmtId="0" fontId="51" fillId="0" borderId="0" xfId="0" applyFont="1" applyAlignment="1" applyProtection="1">
      <alignment horizontal="center"/>
    </xf>
    <xf numFmtId="46" fontId="51" fillId="0" borderId="0" xfId="0" applyNumberFormat="1" applyFont="1" applyAlignment="1" applyProtection="1">
      <alignment horizontal="center" vertical="center"/>
    </xf>
    <xf numFmtId="46" fontId="51" fillId="0" borderId="0" xfId="0" applyNumberFormat="1" applyFont="1" applyAlignment="1" applyProtection="1">
      <alignment horizontal="center"/>
    </xf>
    <xf numFmtId="0" fontId="51" fillId="0" borderId="0" xfId="0" applyFont="1" applyFill="1" applyAlignment="1" applyProtection="1">
      <alignment horizontal="center"/>
    </xf>
    <xf numFmtId="170" fontId="54" fillId="0" borderId="0" xfId="0" applyNumberFormat="1" applyFont="1" applyFill="1" applyProtection="1"/>
    <xf numFmtId="173" fontId="54" fillId="0" borderId="0" xfId="4" applyNumberFormat="1" applyFont="1" applyFill="1" applyProtection="1"/>
    <xf numFmtId="167" fontId="54" fillId="5" borderId="0" xfId="0" applyNumberFormat="1" applyFont="1" applyFill="1" applyAlignment="1" applyProtection="1">
      <alignment horizontal="center"/>
      <protection locked="0"/>
    </xf>
    <xf numFmtId="167" fontId="54" fillId="5" borderId="0" xfId="0" applyNumberFormat="1" applyFont="1" applyFill="1" applyAlignment="1" applyProtection="1">
      <alignment horizontal="center"/>
    </xf>
    <xf numFmtId="167" fontId="54" fillId="7" borderId="0" xfId="0" applyNumberFormat="1" applyFont="1" applyFill="1" applyAlignment="1" applyProtection="1">
      <alignment horizontal="center"/>
      <protection locked="0"/>
    </xf>
    <xf numFmtId="167" fontId="54" fillId="4" borderId="0" xfId="0" applyNumberFormat="1" applyFont="1" applyFill="1" applyAlignment="1" applyProtection="1">
      <alignment horizontal="center"/>
      <protection locked="0"/>
    </xf>
    <xf numFmtId="167" fontId="54" fillId="0" borderId="0" xfId="0" applyNumberFormat="1" applyFont="1" applyFill="1" applyAlignment="1" applyProtection="1">
      <alignment horizontal="center"/>
    </xf>
    <xf numFmtId="167" fontId="54" fillId="8" borderId="0" xfId="0" applyNumberFormat="1" applyFont="1" applyFill="1" applyAlignment="1" applyProtection="1">
      <alignment horizontal="right" vertical="center"/>
    </xf>
    <xf numFmtId="167" fontId="54" fillId="8" borderId="0" xfId="0" applyNumberFormat="1" applyFont="1" applyFill="1" applyAlignment="1" applyProtection="1">
      <alignment horizontal="right"/>
    </xf>
    <xf numFmtId="167" fontId="54" fillId="0" borderId="0" xfId="0" applyNumberFormat="1" applyFont="1" applyFill="1" applyProtection="1"/>
    <xf numFmtId="167" fontId="54" fillId="0" borderId="0" xfId="0" applyNumberFormat="1" applyFont="1" applyFill="1" applyAlignment="1" applyProtection="1">
      <alignment horizontal="center"/>
      <protection locked="0"/>
    </xf>
    <xf numFmtId="0" fontId="54" fillId="0" borderId="0" xfId="0" applyFont="1" applyFill="1" applyAlignment="1" applyProtection="1">
      <alignment horizontal="center"/>
      <protection locked="0"/>
    </xf>
    <xf numFmtId="0" fontId="54" fillId="0" borderId="0" xfId="0" applyFont="1" applyFill="1" applyAlignment="1" applyProtection="1">
      <alignment horizontal="center"/>
    </xf>
    <xf numFmtId="0" fontId="54" fillId="0" borderId="0" xfId="0" applyFont="1" applyFill="1" applyAlignment="1" applyProtection="1">
      <protection locked="0"/>
    </xf>
    <xf numFmtId="169" fontId="55" fillId="0" borderId="0" xfId="0" applyNumberFormat="1" applyFont="1" applyAlignment="1" applyProtection="1"/>
    <xf numFmtId="0" fontId="55" fillId="0" borderId="0" xfId="0" applyFont="1" applyFill="1" applyAlignment="1" applyProtection="1">
      <protection locked="0"/>
    </xf>
    <xf numFmtId="0" fontId="55" fillId="0" borderId="0" xfId="0" applyNumberFormat="1" applyFont="1" applyAlignment="1" applyProtection="1"/>
    <xf numFmtId="173" fontId="55" fillId="0" borderId="0" xfId="0" applyNumberFormat="1" applyFont="1" applyAlignment="1" applyProtection="1"/>
    <xf numFmtId="0" fontId="54" fillId="0" borderId="0" xfId="0" applyFont="1" applyFill="1" applyProtection="1">
      <protection locked="0"/>
    </xf>
    <xf numFmtId="2" fontId="55" fillId="0" borderId="0" xfId="4" applyNumberFormat="1" applyFont="1" applyAlignment="1" applyProtection="1"/>
    <xf numFmtId="165" fontId="54" fillId="0" borderId="0" xfId="0" applyNumberFormat="1" applyFont="1" applyAlignment="1" applyProtection="1">
      <alignment horizontal="center"/>
    </xf>
    <xf numFmtId="0" fontId="51" fillId="0" borderId="0" xfId="0" applyFont="1" applyProtection="1"/>
    <xf numFmtId="166" fontId="51" fillId="9" borderId="0" xfId="0" applyNumberFormat="1" applyFont="1" applyFill="1" applyProtection="1"/>
    <xf numFmtId="2" fontId="51" fillId="0" borderId="0" xfId="0" applyNumberFormat="1" applyFont="1" applyAlignment="1" applyProtection="1">
      <alignment horizontal="center"/>
    </xf>
    <xf numFmtId="2" fontId="51" fillId="9" borderId="0" xfId="0" applyNumberFormat="1" applyFont="1" applyFill="1" applyProtection="1"/>
    <xf numFmtId="165" fontId="51" fillId="0" borderId="0" xfId="0" applyNumberFormat="1" applyFont="1" applyAlignment="1" applyProtection="1">
      <alignment vertical="center"/>
    </xf>
    <xf numFmtId="0" fontId="55" fillId="0" borderId="0" xfId="0" applyFont="1" applyFill="1" applyAlignment="1" applyProtection="1">
      <alignment horizontal="right" vertical="center"/>
      <protection locked="0"/>
    </xf>
    <xf numFmtId="0" fontId="55" fillId="3" borderId="0" xfId="0" applyFont="1" applyFill="1" applyAlignment="1" applyProtection="1">
      <protection locked="0"/>
    </xf>
    <xf numFmtId="165" fontId="51" fillId="17" borderId="0" xfId="0" applyNumberFormat="1" applyFont="1" applyFill="1" applyAlignment="1" applyProtection="1">
      <alignment horizontal="center"/>
    </xf>
    <xf numFmtId="0" fontId="51" fillId="18" borderId="0" xfId="0" applyFont="1" applyFill="1" applyAlignment="1" applyProtection="1">
      <alignment horizontal="center"/>
    </xf>
    <xf numFmtId="46" fontId="51" fillId="8" borderId="0" xfId="0" applyNumberFormat="1" applyFont="1" applyFill="1" applyAlignment="1" applyProtection="1">
      <alignment horizontal="center" vertical="center"/>
    </xf>
    <xf numFmtId="46" fontId="51" fillId="18" borderId="0" xfId="0" applyNumberFormat="1" applyFont="1" applyFill="1" applyAlignment="1" applyProtection="1">
      <alignment horizontal="center"/>
    </xf>
    <xf numFmtId="46" fontId="51" fillId="0" borderId="0" xfId="0" applyNumberFormat="1" applyFont="1" applyFill="1" applyAlignment="1" applyProtection="1">
      <alignment horizontal="center" vertical="center"/>
    </xf>
    <xf numFmtId="167" fontId="54" fillId="17" borderId="0" xfId="0" applyNumberFormat="1" applyFont="1" applyFill="1" applyAlignment="1" applyProtection="1">
      <alignment horizontal="center"/>
    </xf>
    <xf numFmtId="167" fontId="54" fillId="18" borderId="0" xfId="0" applyNumberFormat="1" applyFont="1" applyFill="1" applyAlignment="1" applyProtection="1">
      <alignment horizontal="center"/>
    </xf>
    <xf numFmtId="167" fontId="54" fillId="18" borderId="0" xfId="0" applyNumberFormat="1" applyFont="1" applyFill="1" applyAlignment="1" applyProtection="1">
      <alignment horizontal="right"/>
    </xf>
    <xf numFmtId="167" fontId="54" fillId="0" borderId="0" xfId="0" applyNumberFormat="1" applyFont="1" applyFill="1" applyAlignment="1" applyProtection="1">
      <alignment horizontal="right"/>
    </xf>
    <xf numFmtId="0" fontId="58" fillId="0" borderId="0" xfId="8" applyFont="1" applyBorder="1" applyAlignment="1" applyProtection="1">
      <alignment horizontal="center"/>
    </xf>
    <xf numFmtId="0" fontId="60" fillId="0" borderId="0" xfId="8" applyFont="1" applyFill="1" applyBorder="1" applyAlignment="1" applyProtection="1"/>
    <xf numFmtId="0" fontId="58" fillId="0" borderId="0" xfId="8" applyFont="1" applyBorder="1" applyAlignment="1" applyProtection="1">
      <alignment horizontal="left"/>
    </xf>
    <xf numFmtId="166" fontId="58" fillId="19" borderId="0" xfId="8" applyNumberFormat="1" applyFont="1" applyFill="1" applyBorder="1" applyAlignment="1" applyProtection="1">
      <alignment horizontal="center"/>
    </xf>
    <xf numFmtId="0" fontId="58" fillId="0" borderId="0" xfId="8" applyFont="1" applyBorder="1" applyProtection="1"/>
    <xf numFmtId="0" fontId="58" fillId="0" borderId="0" xfId="8" applyFont="1" applyBorder="1" applyAlignment="1" applyProtection="1">
      <alignment horizontal="right"/>
    </xf>
    <xf numFmtId="9" fontId="58" fillId="19" borderId="0" xfId="8" applyNumberFormat="1" applyFont="1" applyFill="1" applyBorder="1" applyAlignment="1" applyProtection="1">
      <alignment horizontal="center"/>
    </xf>
    <xf numFmtId="0" fontId="58" fillId="0" borderId="0" xfId="8" applyFont="1" applyProtection="1"/>
    <xf numFmtId="0" fontId="57" fillId="0" borderId="0" xfId="8" applyFont="1" applyFill="1" applyBorder="1" applyAlignment="1" applyProtection="1">
      <alignment horizontal="left"/>
    </xf>
    <xf numFmtId="166" fontId="58" fillId="0" borderId="0" xfId="8" applyNumberFormat="1" applyFont="1" applyBorder="1" applyProtection="1"/>
    <xf numFmtId="166" fontId="58" fillId="0" borderId="0" xfId="8" applyNumberFormat="1" applyFont="1" applyBorder="1" applyAlignment="1" applyProtection="1">
      <alignment horizontal="center"/>
    </xf>
    <xf numFmtId="176" fontId="61" fillId="0" borderId="0" xfId="8" applyNumberFormat="1" applyFont="1" applyFill="1" applyBorder="1" applyAlignment="1" applyProtection="1">
      <alignment horizontal="left" vertical="center"/>
    </xf>
    <xf numFmtId="0" fontId="58" fillId="0" borderId="0" xfId="8" applyFont="1" applyFill="1" applyBorder="1" applyAlignment="1" applyProtection="1">
      <alignment horizontal="center"/>
    </xf>
    <xf numFmtId="0" fontId="60" fillId="0" borderId="0" xfId="8" applyFont="1" applyFill="1" applyBorder="1" applyAlignment="1" applyProtection="1">
      <alignment horizontal="left"/>
    </xf>
    <xf numFmtId="0" fontId="58" fillId="0" borderId="0" xfId="8" applyFont="1" applyFill="1" applyBorder="1" applyProtection="1"/>
    <xf numFmtId="0" fontId="58" fillId="0" borderId="0" xfId="8" applyFont="1" applyFill="1" applyBorder="1" applyAlignment="1" applyProtection="1">
      <alignment horizontal="left"/>
    </xf>
    <xf numFmtId="0" fontId="58" fillId="0" borderId="0" xfId="8" applyFont="1" applyFill="1" applyBorder="1" applyAlignment="1" applyProtection="1">
      <alignment horizontal="right"/>
    </xf>
    <xf numFmtId="166" fontId="58" fillId="0" borderId="0" xfId="8" applyNumberFormat="1" applyFont="1" applyFill="1" applyBorder="1" applyAlignment="1" applyProtection="1">
      <alignment horizontal="center"/>
    </xf>
    <xf numFmtId="0" fontId="58" fillId="0" borderId="0" xfId="8" applyFont="1" applyFill="1" applyBorder="1" applyAlignment="1" applyProtection="1">
      <alignment horizontal="center" vertical="center" wrapText="1"/>
    </xf>
    <xf numFmtId="0" fontId="58" fillId="0" borderId="0" xfId="8" applyFont="1" applyFill="1" applyProtection="1"/>
    <xf numFmtId="0" fontId="62" fillId="16" borderId="0" xfId="8" applyFont="1" applyFill="1" applyBorder="1" applyAlignment="1" applyProtection="1">
      <alignment horizontal="center"/>
    </xf>
    <xf numFmtId="0" fontId="62" fillId="0" borderId="0" xfId="8" applyFont="1" applyFill="1" applyBorder="1" applyAlignment="1" applyProtection="1"/>
    <xf numFmtId="0" fontId="63" fillId="0" borderId="0" xfId="8" applyFont="1" applyFill="1" applyBorder="1" applyAlignment="1" applyProtection="1"/>
    <xf numFmtId="0" fontId="64" fillId="0" borderId="0" xfId="8" applyFont="1" applyBorder="1" applyAlignment="1" applyProtection="1">
      <alignment horizontal="center"/>
    </xf>
    <xf numFmtId="0" fontId="65" fillId="0" borderId="0" xfId="8" applyFont="1" applyFill="1" applyBorder="1" applyAlignment="1" applyProtection="1"/>
    <xf numFmtId="0" fontId="65" fillId="16" borderId="0" xfId="8" applyFont="1" applyFill="1" applyBorder="1" applyAlignment="1" applyProtection="1">
      <alignment horizontal="center"/>
    </xf>
    <xf numFmtId="0" fontId="65" fillId="0" borderId="0" xfId="8" applyFont="1" applyFill="1" applyBorder="1" applyAlignment="1" applyProtection="1">
      <alignment horizontal="center"/>
    </xf>
    <xf numFmtId="0" fontId="58" fillId="0" borderId="0" xfId="8" applyFont="1" applyFill="1" applyBorder="1" applyAlignment="1" applyProtection="1">
      <alignment horizontal="center" vertical="center"/>
    </xf>
    <xf numFmtId="20" fontId="65" fillId="0" borderId="0" xfId="8" applyNumberFormat="1" applyFont="1" applyFill="1" applyBorder="1" applyAlignment="1" applyProtection="1">
      <alignment horizontal="center"/>
    </xf>
    <xf numFmtId="177" fontId="62" fillId="16" borderId="0" xfId="8" applyNumberFormat="1" applyFont="1" applyFill="1" applyBorder="1" applyAlignment="1" applyProtection="1">
      <alignment horizontal="center"/>
    </xf>
    <xf numFmtId="166" fontId="66" fillId="11" borderId="0" xfId="8" applyNumberFormat="1" applyFont="1" applyFill="1" applyBorder="1" applyAlignment="1" applyProtection="1">
      <alignment horizontal="center"/>
      <protection locked="0"/>
    </xf>
    <xf numFmtId="178" fontId="67" fillId="0" borderId="0" xfId="8" applyNumberFormat="1" applyFont="1" applyFill="1" applyBorder="1" applyAlignment="1" applyProtection="1">
      <alignment horizontal="center"/>
    </xf>
    <xf numFmtId="0" fontId="68" fillId="0" borderId="0" xfId="8" applyNumberFormat="1" applyFont="1" applyFill="1" applyBorder="1" applyAlignment="1" applyProtection="1">
      <alignment horizontal="left"/>
    </xf>
    <xf numFmtId="166" fontId="66" fillId="0" borderId="0" xfId="8" applyNumberFormat="1" applyFont="1" applyFill="1" applyBorder="1" applyAlignment="1" applyProtection="1">
      <alignment horizontal="center"/>
    </xf>
    <xf numFmtId="49" fontId="69" fillId="0" borderId="0" xfId="8" applyNumberFormat="1" applyFont="1" applyFill="1" applyBorder="1" applyAlignment="1" applyProtection="1">
      <alignment horizontal="left"/>
    </xf>
    <xf numFmtId="0" fontId="70" fillId="0" borderId="0" xfId="8" applyFont="1" applyBorder="1" applyAlignment="1" applyProtection="1">
      <alignment horizontal="center"/>
    </xf>
    <xf numFmtId="1" fontId="67" fillId="16" borderId="0" xfId="8" applyNumberFormat="1" applyFont="1" applyFill="1" applyBorder="1" applyAlignment="1" applyProtection="1">
      <alignment horizontal="center"/>
    </xf>
    <xf numFmtId="166" fontId="66" fillId="0" borderId="0" xfId="8" applyNumberFormat="1" applyFont="1" applyFill="1" applyBorder="1" applyAlignment="1" applyProtection="1"/>
    <xf numFmtId="166" fontId="71" fillId="16" borderId="0" xfId="8" applyNumberFormat="1" applyFont="1" applyFill="1" applyBorder="1" applyAlignment="1" applyProtection="1">
      <alignment horizontal="center"/>
    </xf>
    <xf numFmtId="1" fontId="66" fillId="0" borderId="0" xfId="8" applyNumberFormat="1" applyFont="1" applyFill="1" applyBorder="1" applyAlignment="1" applyProtection="1">
      <alignment horizontal="center"/>
    </xf>
    <xf numFmtId="0" fontId="62" fillId="0" borderId="0" xfId="8" applyFont="1" applyBorder="1" applyAlignment="1" applyProtection="1">
      <alignment horizontal="center"/>
    </xf>
    <xf numFmtId="166" fontId="62" fillId="0" borderId="0" xfId="8" applyNumberFormat="1" applyFont="1" applyFill="1" applyBorder="1" applyAlignment="1" applyProtection="1">
      <alignment horizontal="center"/>
    </xf>
    <xf numFmtId="178" fontId="71" fillId="0" borderId="0" xfId="8" applyNumberFormat="1" applyFont="1" applyFill="1" applyBorder="1" applyAlignment="1" applyProtection="1">
      <alignment horizontal="center"/>
    </xf>
    <xf numFmtId="0" fontId="72" fillId="0" borderId="0" xfId="8" applyNumberFormat="1" applyFont="1" applyFill="1" applyBorder="1" applyAlignment="1" applyProtection="1">
      <alignment horizontal="left"/>
    </xf>
    <xf numFmtId="166" fontId="71" fillId="0" borderId="0" xfId="8" applyNumberFormat="1" applyFont="1" applyFill="1" applyBorder="1" applyAlignment="1" applyProtection="1">
      <alignment horizontal="center"/>
    </xf>
    <xf numFmtId="0" fontId="70" fillId="0" borderId="0" xfId="8" applyFont="1" applyFill="1" applyBorder="1" applyAlignment="1" applyProtection="1">
      <alignment horizontal="center"/>
    </xf>
    <xf numFmtId="0" fontId="62" fillId="0" borderId="0" xfId="8" applyFont="1" applyFill="1" applyBorder="1" applyAlignment="1" applyProtection="1">
      <alignment horizontal="center"/>
    </xf>
    <xf numFmtId="0" fontId="68" fillId="0" borderId="0" xfId="8" applyFont="1" applyFill="1" applyBorder="1" applyProtection="1"/>
    <xf numFmtId="49" fontId="71" fillId="0" borderId="0" xfId="8" applyNumberFormat="1" applyFont="1" applyFill="1" applyBorder="1" applyAlignment="1" applyProtection="1">
      <alignment horizontal="left"/>
    </xf>
    <xf numFmtId="0" fontId="73" fillId="0" borderId="0" xfId="8" applyFont="1" applyBorder="1" applyAlignment="1" applyProtection="1">
      <alignment horizontal="center"/>
    </xf>
    <xf numFmtId="0" fontId="74" fillId="0" borderId="0" xfId="8" applyFont="1" applyBorder="1" applyAlignment="1" applyProtection="1">
      <alignment horizontal="center"/>
    </xf>
    <xf numFmtId="0" fontId="64" fillId="0" borderId="0" xfId="8" applyFont="1" applyFill="1" applyBorder="1" applyAlignment="1" applyProtection="1">
      <alignment horizontal="center"/>
    </xf>
    <xf numFmtId="17" fontId="68" fillId="0" borderId="0" xfId="8" applyNumberFormat="1" applyFont="1" applyFill="1" applyBorder="1" applyAlignment="1" applyProtection="1">
      <alignment horizontal="left"/>
    </xf>
    <xf numFmtId="166" fontId="71" fillId="0" borderId="0" xfId="8" applyNumberFormat="1" applyFont="1" applyFill="1" applyBorder="1" applyAlignment="1" applyProtection="1">
      <alignment horizontal="left"/>
    </xf>
    <xf numFmtId="0" fontId="70" fillId="0" borderId="0" xfId="8" applyFont="1" applyBorder="1" applyProtection="1"/>
    <xf numFmtId="0" fontId="70" fillId="0" borderId="0" xfId="8" applyFont="1" applyFill="1" applyBorder="1" applyProtection="1"/>
    <xf numFmtId="166" fontId="75" fillId="0" borderId="0" xfId="8" applyNumberFormat="1" applyFont="1" applyFill="1" applyBorder="1" applyProtection="1"/>
    <xf numFmtId="0" fontId="62" fillId="12" borderId="0" xfId="8" applyFont="1" applyFill="1" applyBorder="1" applyAlignment="1" applyProtection="1">
      <alignment horizontal="center"/>
    </xf>
    <xf numFmtId="166" fontId="71" fillId="12" borderId="0" xfId="8" applyNumberFormat="1" applyFont="1" applyFill="1" applyBorder="1" applyAlignment="1" applyProtection="1">
      <alignment horizontal="left"/>
    </xf>
    <xf numFmtId="166" fontId="71" fillId="12" borderId="0" xfId="8" applyNumberFormat="1" applyFont="1" applyFill="1" applyBorder="1" applyAlignment="1" applyProtection="1">
      <alignment horizontal="center"/>
    </xf>
    <xf numFmtId="166" fontId="58" fillId="0" borderId="0" xfId="8" applyNumberFormat="1" applyFont="1" applyFill="1" applyBorder="1" applyProtection="1"/>
    <xf numFmtId="166" fontId="75" fillId="0" borderId="0" xfId="8" applyNumberFormat="1" applyFont="1" applyFill="1" applyBorder="1" applyAlignment="1" applyProtection="1">
      <alignment horizontal="center"/>
    </xf>
    <xf numFmtId="10" fontId="75" fillId="0" borderId="0" xfId="8" applyNumberFormat="1" applyFont="1" applyFill="1" applyBorder="1" applyAlignment="1" applyProtection="1">
      <alignment horizontal="center"/>
    </xf>
    <xf numFmtId="10" fontId="66" fillId="0" borderId="0" xfId="8" applyNumberFormat="1" applyFont="1" applyFill="1" applyBorder="1" applyAlignment="1" applyProtection="1">
      <alignment horizontal="center"/>
    </xf>
    <xf numFmtId="166" fontId="76" fillId="0" borderId="0" xfId="8" applyNumberFormat="1" applyFont="1" applyFill="1" applyBorder="1" applyProtection="1"/>
    <xf numFmtId="0" fontId="74" fillId="0" borderId="0" xfId="8" applyFont="1" applyBorder="1" applyProtection="1"/>
    <xf numFmtId="14" fontId="58" fillId="0" borderId="0" xfId="8" applyNumberFormat="1" applyFont="1" applyProtection="1"/>
    <xf numFmtId="0" fontId="3" fillId="0" borderId="0" xfId="2" applyNumberFormat="1" applyFont="1" applyAlignment="1" applyProtection="1">
      <alignment horizontal="center"/>
    </xf>
    <xf numFmtId="0" fontId="3" fillId="0" borderId="0" xfId="2" applyFont="1" applyAlignment="1" applyProtection="1">
      <alignment horizontal="center"/>
    </xf>
    <xf numFmtId="49" fontId="3" fillId="0" borderId="0" xfId="2" applyNumberFormat="1" applyFont="1" applyAlignment="1" applyProtection="1">
      <alignment horizontal="center"/>
    </xf>
    <xf numFmtId="0" fontId="3" fillId="0" borderId="0" xfId="2" applyFont="1" applyProtection="1"/>
    <xf numFmtId="166" fontId="3" fillId="0" borderId="0" xfId="2" applyNumberFormat="1" applyFont="1" applyProtection="1"/>
    <xf numFmtId="14" fontId="3" fillId="0" borderId="0" xfId="2" quotePrefix="1" applyNumberFormat="1" applyFont="1" applyProtection="1"/>
    <xf numFmtId="49" fontId="3" fillId="0" borderId="0" xfId="2" applyNumberFormat="1" applyFont="1" applyProtection="1"/>
    <xf numFmtId="0" fontId="3" fillId="0" borderId="0" xfId="2" applyFont="1" applyAlignment="1" applyProtection="1">
      <alignment horizontal="center"/>
      <protection locked="0"/>
    </xf>
    <xf numFmtId="14" fontId="3" fillId="0" borderId="0" xfId="2" quotePrefix="1" applyNumberFormat="1" applyFont="1" applyProtection="1">
      <protection locked="0"/>
    </xf>
    <xf numFmtId="20" fontId="3" fillId="0" borderId="0" xfId="2" applyNumberFormat="1" applyFont="1" applyProtection="1"/>
    <xf numFmtId="0" fontId="26" fillId="0" borderId="0" xfId="2" applyFont="1" applyAlignment="1" applyProtection="1">
      <alignment horizontal="center"/>
    </xf>
    <xf numFmtId="0" fontId="77" fillId="0" borderId="0" xfId="2" applyFont="1" applyAlignment="1" applyProtection="1">
      <alignment horizontal="center"/>
    </xf>
    <xf numFmtId="168" fontId="78" fillId="2" borderId="0" xfId="2" applyNumberFormat="1" applyFont="1" applyFill="1" applyProtection="1"/>
    <xf numFmtId="14" fontId="77" fillId="0" borderId="0" xfId="2" quotePrefix="1" applyNumberFormat="1" applyFont="1" applyProtection="1"/>
    <xf numFmtId="49" fontId="21" fillId="0" borderId="0" xfId="2" applyNumberFormat="1" applyFont="1" applyProtection="1"/>
    <xf numFmtId="0" fontId="79" fillId="0" borderId="0" xfId="2" applyFont="1" applyProtection="1"/>
    <xf numFmtId="0" fontId="3" fillId="12" borderId="2" xfId="3" applyFont="1" applyFill="1" applyBorder="1"/>
    <xf numFmtId="0" fontId="3" fillId="12" borderId="3" xfId="3" applyFont="1" applyFill="1" applyBorder="1"/>
    <xf numFmtId="0" fontId="3" fillId="0" borderId="0" xfId="3" applyFont="1"/>
    <xf numFmtId="0" fontId="3" fillId="0" borderId="4" xfId="3" quotePrefix="1" applyFont="1" applyBorder="1"/>
    <xf numFmtId="0" fontId="3" fillId="0" borderId="5" xfId="3" applyFont="1" applyBorder="1"/>
    <xf numFmtId="0" fontId="3" fillId="0" borderId="4" xfId="3" applyFont="1" applyBorder="1"/>
    <xf numFmtId="0" fontId="3" fillId="12" borderId="6" xfId="3" applyFont="1" applyFill="1" applyBorder="1"/>
    <xf numFmtId="0" fontId="3" fillId="12" borderId="7" xfId="3" applyFont="1" applyFill="1" applyBorder="1"/>
    <xf numFmtId="0" fontId="3" fillId="12" borderId="8" xfId="3" applyFont="1" applyFill="1" applyBorder="1"/>
    <xf numFmtId="0" fontId="3" fillId="12" borderId="4" xfId="3" applyFont="1" applyFill="1" applyBorder="1"/>
    <xf numFmtId="0" fontId="3" fillId="12" borderId="0" xfId="3" applyFont="1" applyFill="1" applyBorder="1"/>
    <xf numFmtId="0" fontId="3" fillId="12" borderId="5" xfId="3" applyFont="1" applyFill="1" applyBorder="1"/>
    <xf numFmtId="0" fontId="3" fillId="12" borderId="9" xfId="3" applyFont="1" applyFill="1" applyBorder="1"/>
    <xf numFmtId="0" fontId="3" fillId="0" borderId="1" xfId="3" applyFont="1" applyBorder="1"/>
    <xf numFmtId="0" fontId="3" fillId="0" borderId="2" xfId="3" applyFont="1" applyBorder="1"/>
    <xf numFmtId="0" fontId="3" fillId="0" borderId="3" xfId="3" applyFont="1" applyBorder="1"/>
    <xf numFmtId="0" fontId="3" fillId="12" borderId="10" xfId="3" applyFont="1" applyFill="1" applyBorder="1"/>
    <xf numFmtId="0" fontId="3" fillId="12" borderId="11" xfId="3" applyFont="1" applyFill="1" applyBorder="1"/>
    <xf numFmtId="0" fontId="3" fillId="0" borderId="1" xfId="3" applyFont="1" applyFill="1" applyBorder="1"/>
    <xf numFmtId="0" fontId="3" fillId="0" borderId="0" xfId="3" applyFont="1" applyAlignment="1"/>
    <xf numFmtId="0" fontId="3" fillId="12" borderId="1" xfId="3" applyFont="1" applyFill="1" applyBorder="1" applyAlignment="1">
      <alignment horizontal="left"/>
    </xf>
    <xf numFmtId="0" fontId="3" fillId="12" borderId="5" xfId="3" applyFont="1" applyFill="1" applyBorder="1" applyAlignment="1">
      <alignment horizontal="right"/>
    </xf>
    <xf numFmtId="0" fontId="3" fillId="0" borderId="1" xfId="3" applyFont="1" applyFill="1" applyBorder="1" applyAlignment="1">
      <alignment horizontal="left"/>
    </xf>
    <xf numFmtId="0" fontId="3" fillId="0" borderId="2" xfId="3" applyFont="1" applyFill="1" applyBorder="1" applyAlignment="1">
      <alignment horizontal="left"/>
    </xf>
    <xf numFmtId="0" fontId="3" fillId="0" borderId="7" xfId="3" applyFont="1" applyFill="1" applyBorder="1" applyAlignment="1">
      <alignment horizontal="left"/>
    </xf>
    <xf numFmtId="0" fontId="3" fillId="0" borderId="7" xfId="3" applyFont="1" applyFill="1" applyBorder="1"/>
    <xf numFmtId="0" fontId="3" fillId="0" borderId="8" xfId="3" applyFont="1" applyFill="1" applyBorder="1"/>
    <xf numFmtId="0" fontId="3" fillId="12" borderId="6" xfId="3" applyFont="1" applyFill="1" applyBorder="1" applyAlignment="1">
      <alignment horizontal="left"/>
    </xf>
    <xf numFmtId="0" fontId="3" fillId="12" borderId="7" xfId="3" applyFont="1" applyFill="1" applyBorder="1" applyAlignment="1">
      <alignment horizontal="left"/>
    </xf>
    <xf numFmtId="0" fontId="3" fillId="0" borderId="1" xfId="3" applyFont="1" applyBorder="1" applyAlignment="1">
      <alignment horizontal="left"/>
    </xf>
    <xf numFmtId="0" fontId="3" fillId="0" borderId="2" xfId="3" applyFont="1" applyBorder="1" applyAlignment="1">
      <alignment horizontal="left"/>
    </xf>
    <xf numFmtId="0" fontId="3" fillId="0" borderId="7" xfId="3" applyFont="1" applyBorder="1" applyAlignment="1">
      <alignment horizontal="left"/>
    </xf>
    <xf numFmtId="0" fontId="3" fillId="12" borderId="2" xfId="3" applyFont="1" applyFill="1" applyBorder="1" applyAlignment="1">
      <alignment horizontal="left"/>
    </xf>
    <xf numFmtId="0" fontId="3" fillId="0" borderId="9" xfId="3" applyFont="1" applyBorder="1" applyAlignment="1">
      <alignment horizontal="left"/>
    </xf>
    <xf numFmtId="0" fontId="3" fillId="0" borderId="10" xfId="3" applyFont="1" applyBorder="1" applyAlignment="1">
      <alignment horizontal="left"/>
    </xf>
    <xf numFmtId="0" fontId="3" fillId="0" borderId="2" xfId="3" applyFont="1" applyFill="1" applyBorder="1"/>
    <xf numFmtId="0" fontId="3" fillId="0" borderId="3" xfId="3" applyFont="1" applyFill="1" applyBorder="1"/>
    <xf numFmtId="0" fontId="3" fillId="0" borderId="0" xfId="3" applyFont="1" applyAlignment="1">
      <alignment vertical="top" wrapText="1"/>
    </xf>
    <xf numFmtId="0" fontId="20" fillId="0" borderId="0" xfId="0" applyFont="1" applyAlignment="1" applyProtection="1"/>
    <xf numFmtId="0" fontId="20" fillId="0" borderId="0" xfId="9" applyFont="1" applyAlignment="1" applyProtection="1"/>
    <xf numFmtId="0" fontId="14" fillId="0" borderId="0" xfId="2" applyFont="1" applyProtection="1"/>
    <xf numFmtId="169" fontId="20" fillId="0" borderId="0" xfId="0" applyNumberFormat="1" applyFont="1" applyAlignment="1" applyProtection="1"/>
    <xf numFmtId="166" fontId="14" fillId="0" borderId="0" xfId="2" applyNumberFormat="1" applyFont="1" applyProtection="1"/>
    <xf numFmtId="2" fontId="14" fillId="0" borderId="0" xfId="2" applyNumberFormat="1" applyFont="1" applyFill="1" applyProtection="1"/>
    <xf numFmtId="9" fontId="20" fillId="0" borderId="0" xfId="1" applyFont="1" applyAlignment="1" applyProtection="1"/>
    <xf numFmtId="172" fontId="20" fillId="0" borderId="0" xfId="4" applyNumberFormat="1" applyFont="1" applyAlignment="1" applyProtection="1"/>
    <xf numFmtId="21" fontId="20" fillId="0" borderId="0" xfId="0" applyNumberFormat="1" applyFont="1" applyAlignment="1" applyProtection="1"/>
    <xf numFmtId="0" fontId="14" fillId="0" borderId="0" xfId="2" applyFont="1" applyFill="1" applyProtection="1"/>
    <xf numFmtId="0" fontId="20" fillId="0" borderId="0" xfId="0" applyFont="1"/>
    <xf numFmtId="165" fontId="54" fillId="0" borderId="0" xfId="0" applyNumberFormat="1" applyFont="1" applyAlignment="1" applyProtection="1">
      <alignment horizontal="right" vertical="center"/>
    </xf>
    <xf numFmtId="0" fontId="54" fillId="10" borderId="0" xfId="0" applyFont="1" applyFill="1" applyAlignment="1" applyProtection="1">
      <alignment horizontal="right" vertical="center"/>
    </xf>
    <xf numFmtId="2" fontId="26" fillId="14" borderId="0" xfId="1" applyNumberFormat="1" applyFont="1" applyFill="1" applyAlignment="1" applyProtection="1">
      <alignment vertical="center"/>
      <protection locked="0"/>
    </xf>
    <xf numFmtId="0" fontId="26" fillId="0" borderId="0" xfId="1" applyNumberFormat="1" applyFont="1" applyFill="1" applyAlignment="1" applyProtection="1">
      <alignment horizontal="right" vertical="center"/>
      <protection locked="0"/>
    </xf>
    <xf numFmtId="0" fontId="23" fillId="20" borderId="0" xfId="0" applyFont="1" applyFill="1" applyAlignment="1" applyProtection="1">
      <alignment vertical="center"/>
    </xf>
    <xf numFmtId="0" fontId="32" fillId="20" borderId="0" xfId="0" applyFont="1" applyFill="1" applyAlignment="1" applyProtection="1">
      <alignment vertical="center"/>
    </xf>
    <xf numFmtId="0" fontId="22" fillId="0" borderId="0" xfId="0" applyFont="1" applyAlignment="1" applyProtection="1">
      <alignment horizontal="left" vertical="center"/>
    </xf>
    <xf numFmtId="0" fontId="29" fillId="0" borderId="0" xfId="0" applyFont="1" applyFill="1" applyAlignment="1" applyProtection="1">
      <alignment horizontal="left" vertical="center"/>
    </xf>
    <xf numFmtId="0" fontId="21" fillId="0" borderId="0" xfId="0" applyFont="1" applyAlignment="1" applyProtection="1">
      <alignment horizontal="right" vertical="center"/>
    </xf>
    <xf numFmtId="0" fontId="26" fillId="14" borderId="0" xfId="0" applyFont="1" applyFill="1" applyAlignment="1" applyProtection="1">
      <alignment horizontal="left" vertical="center"/>
      <protection locked="0"/>
    </xf>
    <xf numFmtId="0" fontId="22" fillId="12" borderId="0" xfId="0" applyFont="1" applyFill="1" applyAlignment="1" applyProtection="1">
      <alignment horizontal="center" vertical="center"/>
    </xf>
    <xf numFmtId="0" fontId="21" fillId="10" borderId="0" xfId="0" applyFont="1" applyFill="1" applyAlignment="1" applyProtection="1">
      <alignment horizontal="right" vertical="center"/>
    </xf>
    <xf numFmtId="0" fontId="22" fillId="3" borderId="0" xfId="0" applyFont="1" applyFill="1" applyAlignment="1" applyProtection="1">
      <alignment horizontal="center" vertical="center"/>
    </xf>
    <xf numFmtId="0" fontId="30" fillId="0" borderId="0" xfId="0" applyFont="1" applyAlignment="1" applyProtection="1">
      <alignment horizontal="center" vertical="center"/>
    </xf>
    <xf numFmtId="0" fontId="58" fillId="0" borderId="0" xfId="8" applyFont="1" applyBorder="1" applyAlignment="1" applyProtection="1">
      <alignment horizontal="center"/>
    </xf>
    <xf numFmtId="0" fontId="59" fillId="19" borderId="0" xfId="8" applyFont="1" applyFill="1" applyBorder="1" applyAlignment="1" applyProtection="1">
      <alignment horizontal="left"/>
    </xf>
    <xf numFmtId="0" fontId="58" fillId="0" borderId="0" xfId="8" applyFont="1" applyBorder="1" applyAlignment="1" applyProtection="1">
      <alignment horizontal="center" vertical="center" wrapText="1"/>
    </xf>
    <xf numFmtId="176" fontId="61" fillId="0" borderId="0" xfId="8" applyNumberFormat="1" applyFont="1" applyFill="1" applyBorder="1" applyAlignment="1" applyProtection="1">
      <alignment horizontal="left" vertical="center"/>
    </xf>
    <xf numFmtId="0" fontId="60" fillId="11" borderId="0" xfId="8" applyFont="1" applyFill="1" applyBorder="1" applyAlignment="1" applyProtection="1">
      <alignment horizontal="left"/>
      <protection locked="0"/>
    </xf>
    <xf numFmtId="0" fontId="57" fillId="0" borderId="0" xfId="8" applyFont="1" applyFill="1" applyBorder="1" applyAlignment="1" applyProtection="1">
      <alignment horizontal="left"/>
    </xf>
    <xf numFmtId="22" fontId="58" fillId="0" borderId="0" xfId="8" applyNumberFormat="1" applyFont="1" applyBorder="1" applyAlignment="1" applyProtection="1">
      <alignment horizontal="center"/>
    </xf>
    <xf numFmtId="0" fontId="65" fillId="0" borderId="0" xfId="8" applyFont="1" applyFill="1" applyBorder="1" applyAlignment="1" applyProtection="1">
      <alignment horizontal="center"/>
    </xf>
    <xf numFmtId="0" fontId="65" fillId="16" borderId="0" xfId="8" applyFont="1" applyFill="1" applyBorder="1" applyAlignment="1" applyProtection="1">
      <alignment horizontal="center"/>
    </xf>
    <xf numFmtId="166" fontId="66" fillId="0" borderId="0" xfId="8" applyNumberFormat="1" applyFont="1" applyFill="1" applyBorder="1" applyAlignment="1" applyProtection="1">
      <alignment horizontal="center"/>
    </xf>
    <xf numFmtId="0" fontId="62" fillId="0" borderId="0" xfId="8" applyFont="1" applyFill="1" applyBorder="1" applyAlignment="1" applyProtection="1">
      <alignment horizontal="center"/>
    </xf>
    <xf numFmtId="0" fontId="63" fillId="0" borderId="0" xfId="8" applyFont="1" applyFill="1" applyBorder="1" applyAlignment="1" applyProtection="1">
      <alignment horizontal="center"/>
    </xf>
    <xf numFmtId="10" fontId="66" fillId="0" borderId="0" xfId="8" applyNumberFormat="1" applyFont="1" applyFill="1" applyBorder="1" applyAlignment="1" applyProtection="1">
      <alignment horizontal="center" vertical="center"/>
    </xf>
    <xf numFmtId="0" fontId="63" fillId="16" borderId="0" xfId="8" applyFont="1" applyFill="1" applyBorder="1" applyAlignment="1" applyProtection="1">
      <alignment horizontal="center"/>
    </xf>
    <xf numFmtId="0" fontId="62" fillId="16" borderId="0" xfId="8" applyFont="1" applyFill="1" applyBorder="1" applyAlignment="1" applyProtection="1">
      <alignment horizontal="center"/>
    </xf>
    <xf numFmtId="0" fontId="56" fillId="12" borderId="0" xfId="0" applyFont="1" applyFill="1" applyAlignment="1" applyProtection="1">
      <alignment horizontal="center"/>
    </xf>
    <xf numFmtId="0" fontId="55" fillId="3" borderId="0" xfId="0" applyFont="1" applyFill="1" applyAlignment="1" applyProtection="1">
      <alignment horizontal="center"/>
      <protection locked="0"/>
    </xf>
    <xf numFmtId="164" fontId="51" fillId="6" borderId="0" xfId="0" applyNumberFormat="1" applyFont="1" applyFill="1" applyAlignment="1" applyProtection="1">
      <alignment horizontal="center"/>
    </xf>
    <xf numFmtId="165" fontId="51" fillId="0" borderId="0" xfId="0" applyNumberFormat="1" applyFont="1" applyAlignment="1" applyProtection="1">
      <alignment horizontal="center" vertical="center"/>
    </xf>
    <xf numFmtId="165" fontId="51" fillId="0" borderId="0" xfId="0" applyNumberFormat="1" applyFont="1" applyAlignment="1" applyProtection="1">
      <alignment horizontal="right"/>
    </xf>
    <xf numFmtId="0" fontId="20" fillId="12" borderId="7" xfId="6" applyFont="1" applyFill="1" applyBorder="1" applyAlignment="1" applyProtection="1">
      <alignment horizontal="center" vertical="center"/>
    </xf>
    <xf numFmtId="0" fontId="22" fillId="0" borderId="10" xfId="6" applyFont="1" applyFill="1" applyBorder="1" applyAlignment="1" applyProtection="1">
      <alignment horizontal="left" vertical="center"/>
    </xf>
    <xf numFmtId="0" fontId="22" fillId="12" borderId="0" xfId="6" applyFont="1" applyFill="1" applyAlignment="1" applyProtection="1">
      <alignment horizontal="left" vertical="center"/>
    </xf>
    <xf numFmtId="0" fontId="3" fillId="0" borderId="10" xfId="6" applyFont="1" applyFill="1" applyBorder="1" applyAlignment="1" applyProtection="1">
      <alignment horizontal="left" vertical="center"/>
    </xf>
    <xf numFmtId="14" fontId="3" fillId="0" borderId="0" xfId="6" applyNumberFormat="1" applyFont="1" applyFill="1" applyBorder="1" applyAlignment="1" applyProtection="1">
      <alignment horizontal="left" vertical="center"/>
    </xf>
    <xf numFmtId="14" fontId="3" fillId="12" borderId="17" xfId="6" applyNumberFormat="1" applyFont="1" applyFill="1" applyBorder="1" applyAlignment="1" applyProtection="1">
      <alignment horizontal="left" vertical="center"/>
      <protection locked="0"/>
    </xf>
    <xf numFmtId="0" fontId="13" fillId="12" borderId="0" xfId="6" applyFont="1" applyFill="1" applyAlignment="1" applyProtection="1">
      <alignment horizontal="left" vertical="center"/>
    </xf>
    <xf numFmtId="0" fontId="36" fillId="0" borderId="7" xfId="6" applyFont="1" applyFill="1" applyBorder="1" applyAlignment="1" applyProtection="1">
      <alignment horizontal="left" vertical="center"/>
    </xf>
    <xf numFmtId="0" fontId="22" fillId="12" borderId="10" xfId="6" applyFont="1" applyFill="1" applyBorder="1" applyAlignment="1" applyProtection="1">
      <alignment horizontal="left" vertical="center"/>
    </xf>
    <xf numFmtId="14" fontId="3" fillId="12" borderId="15" xfId="6" applyNumberFormat="1" applyFont="1" applyFill="1" applyBorder="1" applyAlignment="1" applyProtection="1">
      <alignment horizontal="left" vertical="center"/>
      <protection locked="0"/>
    </xf>
    <xf numFmtId="0" fontId="34" fillId="0" borderId="7" xfId="0" applyFont="1" applyBorder="1" applyAlignment="1">
      <alignment horizontal="center" vertical="center"/>
    </xf>
    <xf numFmtId="0" fontId="34" fillId="3" borderId="0" xfId="0" applyFont="1" applyFill="1" applyBorder="1" applyAlignment="1">
      <alignment horizontal="center" vertical="center"/>
    </xf>
    <xf numFmtId="0" fontId="34" fillId="3" borderId="10" xfId="0" applyFont="1" applyFill="1" applyBorder="1" applyAlignment="1">
      <alignment horizontal="center" vertical="center"/>
    </xf>
    <xf numFmtId="0" fontId="80" fillId="0" borderId="0" xfId="0" applyFont="1" applyAlignment="1">
      <alignment horizontal="center" vertical="center" wrapText="1"/>
    </xf>
    <xf numFmtId="0" fontId="41" fillId="8" borderId="0" xfId="0" applyFont="1" applyFill="1" applyAlignment="1">
      <alignment horizontal="center" vertical="center"/>
    </xf>
    <xf numFmtId="0" fontId="34" fillId="0" borderId="10" xfId="0" applyFont="1" applyBorder="1" applyAlignment="1" applyProtection="1">
      <alignment horizontal="center" vertical="center"/>
      <protection locked="0"/>
    </xf>
    <xf numFmtId="0" fontId="34" fillId="0" borderId="10" xfId="0" applyFont="1" applyBorder="1" applyAlignment="1">
      <alignment horizontal="center" vertical="center"/>
    </xf>
    <xf numFmtId="0" fontId="40" fillId="0" borderId="0" xfId="0" applyFont="1" applyAlignment="1">
      <alignment horizontal="left" vertical="center"/>
    </xf>
    <xf numFmtId="0" fontId="34" fillId="0" borderId="0" xfId="0" applyFont="1" applyBorder="1" applyAlignment="1">
      <alignment horizontal="center" vertical="center"/>
    </xf>
    <xf numFmtId="14" fontId="34" fillId="0" borderId="0" xfId="0" applyNumberFormat="1"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 fillId="12" borderId="6" xfId="3" applyFont="1" applyFill="1" applyBorder="1" applyAlignment="1">
      <alignment horizontal="left" vertical="top" wrapText="1"/>
    </xf>
    <xf numFmtId="0" fontId="3" fillId="12" borderId="7" xfId="3" applyFont="1" applyFill="1" applyBorder="1" applyAlignment="1">
      <alignment horizontal="left" vertical="top" wrapText="1"/>
    </xf>
    <xf numFmtId="0" fontId="3" fillId="12" borderId="4" xfId="3" applyFont="1" applyFill="1" applyBorder="1" applyAlignment="1">
      <alignment horizontal="left" vertical="top" wrapText="1"/>
    </xf>
    <xf numFmtId="0" fontId="3" fillId="12" borderId="0" xfId="3" applyFont="1" applyFill="1" applyBorder="1" applyAlignment="1">
      <alignment horizontal="left" vertical="top" wrapText="1"/>
    </xf>
    <xf numFmtId="0" fontId="3" fillId="12" borderId="9" xfId="3" applyFont="1" applyFill="1" applyBorder="1" applyAlignment="1">
      <alignment horizontal="left" vertical="top" wrapText="1"/>
    </xf>
    <xf numFmtId="0" fontId="3" fillId="12" borderId="10" xfId="3" applyFont="1" applyFill="1" applyBorder="1" applyAlignment="1">
      <alignment horizontal="left" vertical="top" wrapText="1"/>
    </xf>
    <xf numFmtId="0" fontId="3" fillId="0" borderId="0" xfId="3" applyFont="1" applyAlignment="1">
      <alignment horizontal="left" vertical="top" wrapText="1"/>
    </xf>
    <xf numFmtId="0" fontId="3" fillId="12" borderId="5" xfId="3" applyFont="1" applyFill="1" applyBorder="1" applyAlignment="1">
      <alignment horizontal="left" vertical="top" wrapText="1"/>
    </xf>
    <xf numFmtId="0" fontId="2" fillId="12" borderId="6" xfId="3" applyFont="1" applyFill="1" applyBorder="1" applyAlignment="1">
      <alignment horizontal="center" vertical="top" wrapText="1"/>
    </xf>
    <xf numFmtId="0" fontId="3" fillId="12" borderId="7" xfId="3" applyFont="1" applyFill="1" applyBorder="1" applyAlignment="1">
      <alignment horizontal="center" vertical="top" wrapText="1"/>
    </xf>
    <xf numFmtId="0" fontId="3" fillId="12" borderId="8" xfId="3" applyFont="1" applyFill="1" applyBorder="1" applyAlignment="1">
      <alignment horizontal="center" vertical="top" wrapText="1"/>
    </xf>
    <xf numFmtId="0" fontId="37" fillId="0" borderId="0" xfId="3" applyFont="1" applyAlignment="1">
      <alignment horizontal="center" vertical="center" wrapText="1"/>
    </xf>
  </cellXfs>
  <cellStyles count="12">
    <cellStyle name="20 % - Akzent1" xfId="6" builtinId="30"/>
    <cellStyle name="Ergebnis" xfId="5" builtinId="25"/>
    <cellStyle name="Komma" xfId="4" builtinId="3"/>
    <cellStyle name="Komma 2" xfId="11" xr:uid="{00000000-0005-0000-0000-000003000000}"/>
    <cellStyle name="Prozent" xfId="1" builtinId="5"/>
    <cellStyle name="Standard" xfId="0" builtinId="0"/>
    <cellStyle name="Standard 2" xfId="2" xr:uid="{00000000-0005-0000-0000-000006000000}"/>
    <cellStyle name="Standard 2 2" xfId="8" xr:uid="{00000000-0005-0000-0000-000007000000}"/>
    <cellStyle name="Standard 2 3" xfId="10" xr:uid="{00000000-0005-0000-0000-000008000000}"/>
    <cellStyle name="Standard 3" xfId="3" xr:uid="{00000000-0005-0000-0000-000009000000}"/>
    <cellStyle name="Standard 4" xfId="7" xr:uid="{00000000-0005-0000-0000-00000A000000}"/>
    <cellStyle name="Standard 5" xfId="9" xr:uid="{00000000-0005-0000-0000-00000B000000}"/>
  </cellStyles>
  <dxfs count="141">
    <dxf>
      <fill>
        <patternFill>
          <bgColor indexed="41"/>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none">
          <bgColor auto="1"/>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bgColor theme="5" tint="0.59996337778862885"/>
        </patternFill>
      </fill>
    </dxf>
  </dxfs>
  <tableStyles count="0" defaultTableStyle="TableStyleMedium2" defaultPivotStyle="PivotStyleLight16"/>
  <colors>
    <mruColors>
      <color rgb="FFF7EFF2"/>
      <color rgb="FFFF5050"/>
      <color rgb="FFFFCCCC"/>
      <color rgb="FFDDDDDD"/>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20</xdr:row>
      <xdr:rowOff>145678</xdr:rowOff>
    </xdr:from>
    <xdr:to>
      <xdr:col>4</xdr:col>
      <xdr:colOff>1501030</xdr:colOff>
      <xdr:row>25</xdr:row>
      <xdr:rowOff>139620</xdr:rowOff>
    </xdr:to>
    <xdr:pic>
      <xdr:nvPicPr>
        <xdr:cNvPr id="2" name="Grafik 1" descr="http://www.erzbistum-freiburg.de/assets/css21/assets/log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925" y="145678"/>
          <a:ext cx="1224805" cy="946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819150</xdr:colOff>
      <xdr:row>0</xdr:row>
      <xdr:rowOff>28575</xdr:rowOff>
    </xdr:from>
    <xdr:to>
      <xdr:col>22</xdr:col>
      <xdr:colOff>1495425</xdr:colOff>
      <xdr:row>3</xdr:row>
      <xdr:rowOff>84427</xdr:rowOff>
    </xdr:to>
    <xdr:pic>
      <xdr:nvPicPr>
        <xdr:cNvPr id="2" name="Grafik 1" descr="http://www.erzbistum-freiburg.de/assets/css21/assets/logo.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4925" y="285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885825</xdr:colOff>
      <xdr:row>0</xdr:row>
      <xdr:rowOff>57150</xdr:rowOff>
    </xdr:from>
    <xdr:to>
      <xdr:col>22</xdr:col>
      <xdr:colOff>1562100</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819150</xdr:colOff>
      <xdr:row>0</xdr:row>
      <xdr:rowOff>57150</xdr:rowOff>
    </xdr:from>
    <xdr:to>
      <xdr:col>22</xdr:col>
      <xdr:colOff>1495425</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819150</xdr:colOff>
      <xdr:row>0</xdr:row>
      <xdr:rowOff>38100</xdr:rowOff>
    </xdr:from>
    <xdr:to>
      <xdr:col>22</xdr:col>
      <xdr:colOff>1495425</xdr:colOff>
      <xdr:row>3</xdr:row>
      <xdr:rowOff>93952</xdr:rowOff>
    </xdr:to>
    <xdr:pic>
      <xdr:nvPicPr>
        <xdr:cNvPr id="2" name="Grafik 1" descr="http://www.erzbistum-freiburg.de/assets/css21/assets/logo.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255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22</xdr:col>
      <xdr:colOff>885825</xdr:colOff>
      <xdr:row>0</xdr:row>
      <xdr:rowOff>85725</xdr:rowOff>
    </xdr:from>
    <xdr:to>
      <xdr:col>22</xdr:col>
      <xdr:colOff>1562100</xdr:colOff>
      <xdr:row>3</xdr:row>
      <xdr:rowOff>141577</xdr:rowOff>
    </xdr:to>
    <xdr:pic>
      <xdr:nvPicPr>
        <xdr:cNvPr id="2" name="Grafik 1" descr="http://www.erzbistum-freiburg.de/assets/css21/assets/logo.jp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8572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417978</xdr:colOff>
      <xdr:row>0</xdr:row>
      <xdr:rowOff>133350</xdr:rowOff>
    </xdr:from>
    <xdr:to>
      <xdr:col>7</xdr:col>
      <xdr:colOff>1314449</xdr:colOff>
      <xdr:row>3</xdr:row>
      <xdr:rowOff>178378</xdr:rowOff>
    </xdr:to>
    <xdr:pic>
      <xdr:nvPicPr>
        <xdr:cNvPr id="2" name="Grafik 1" descr="http://www.erzbistum-freiburg.de/assets/css21/assets/logo.jp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0528" y="133350"/>
          <a:ext cx="896471" cy="692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47625</xdr:colOff>
      <xdr:row>0</xdr:row>
      <xdr:rowOff>76200</xdr:rowOff>
    </xdr:from>
    <xdr:to>
      <xdr:col>7</xdr:col>
      <xdr:colOff>723900</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114300</xdr:colOff>
      <xdr:row>69</xdr:row>
      <xdr:rowOff>38100</xdr:rowOff>
    </xdr:from>
    <xdr:to>
      <xdr:col>4</xdr:col>
      <xdr:colOff>57150</xdr:colOff>
      <xdr:row>104</xdr:row>
      <xdr:rowOff>22781</xdr:rowOff>
    </xdr:to>
    <xdr:grpSp>
      <xdr:nvGrpSpPr>
        <xdr:cNvPr id="25" name="Gruppieren 24">
          <a:extLst>
            <a:ext uri="{FF2B5EF4-FFF2-40B4-BE49-F238E27FC236}">
              <a16:creationId xmlns:a16="http://schemas.microsoft.com/office/drawing/2014/main" id="{00000000-0008-0000-1100-000019000000}"/>
            </a:ext>
          </a:extLst>
        </xdr:cNvPr>
        <xdr:cNvGrpSpPr/>
      </xdr:nvGrpSpPr>
      <xdr:grpSpPr>
        <a:xfrm>
          <a:off x="114300" y="13182600"/>
          <a:ext cx="14587538" cy="6652181"/>
          <a:chOff x="145677" y="9172575"/>
          <a:chExt cx="16335375" cy="6461682"/>
        </a:xfrm>
      </xdr:grpSpPr>
      <xdr:pic>
        <xdr:nvPicPr>
          <xdr:cNvPr id="2" name="Grafik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45677" y="9423588"/>
            <a:ext cx="15450420" cy="6210669"/>
          </a:xfrm>
          <a:prstGeom prst="rect">
            <a:avLst/>
          </a:prstGeom>
        </xdr:spPr>
      </xdr:pic>
      <xdr:sp macro="" textlink="">
        <xdr:nvSpPr>
          <xdr:cNvPr id="8" name="Legende mit Linie 1 7">
            <a:extLst>
              <a:ext uri="{FF2B5EF4-FFF2-40B4-BE49-F238E27FC236}">
                <a16:creationId xmlns:a16="http://schemas.microsoft.com/office/drawing/2014/main" id="{00000000-0008-0000-1100-000008000000}"/>
              </a:ext>
            </a:extLst>
          </xdr:cNvPr>
          <xdr:cNvSpPr/>
        </xdr:nvSpPr>
        <xdr:spPr>
          <a:xfrm>
            <a:off x="6991350" y="9458325"/>
            <a:ext cx="2371725" cy="323850"/>
          </a:xfrm>
          <a:prstGeom prst="borderCallout1">
            <a:avLst>
              <a:gd name="adj1" fmla="val 37639"/>
              <a:gd name="adj2" fmla="val -5756"/>
              <a:gd name="adj3" fmla="val 375180"/>
              <a:gd name="adj4" fmla="val -1411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Vor- und Nachname</a:t>
            </a:r>
            <a:r>
              <a:rPr lang="de-DE" sz="1100" baseline="0">
                <a:solidFill>
                  <a:sysClr val="windowText" lastClr="000000"/>
                </a:solidFill>
              </a:rPr>
              <a:t> des MA eintragen</a:t>
            </a:r>
            <a:endParaRPr lang="de-DE" sz="1100">
              <a:solidFill>
                <a:sysClr val="windowText" lastClr="000000"/>
              </a:solidFill>
            </a:endParaRPr>
          </a:p>
        </xdr:txBody>
      </xdr:sp>
      <xdr:sp macro="" textlink="">
        <xdr:nvSpPr>
          <xdr:cNvPr id="3" name="Legende mit Linie 1 2">
            <a:extLst>
              <a:ext uri="{FF2B5EF4-FFF2-40B4-BE49-F238E27FC236}">
                <a16:creationId xmlns:a16="http://schemas.microsoft.com/office/drawing/2014/main" id="{00000000-0008-0000-1100-000003000000}"/>
              </a:ext>
            </a:extLst>
          </xdr:cNvPr>
          <xdr:cNvSpPr/>
        </xdr:nvSpPr>
        <xdr:spPr>
          <a:xfrm>
            <a:off x="4533900" y="9439275"/>
            <a:ext cx="1495425" cy="857250"/>
          </a:xfrm>
          <a:prstGeom prst="borderCallout1">
            <a:avLst>
              <a:gd name="adj1" fmla="val 18750"/>
              <a:gd name="adj2" fmla="val -8333"/>
              <a:gd name="adj3" fmla="val 121389"/>
              <a:gd name="adj4" fmla="val -103797"/>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entspr.</a:t>
            </a:r>
            <a:r>
              <a:rPr lang="de-DE" sz="1100" baseline="0">
                <a:solidFill>
                  <a:sysClr val="windowText" lastClr="000000"/>
                </a:solidFill>
              </a:rPr>
              <a:t> Kindergarten anhand der Dropdownliste auswählen.</a:t>
            </a:r>
            <a:endParaRPr lang="de-DE" sz="1100">
              <a:solidFill>
                <a:sysClr val="windowText" lastClr="000000"/>
              </a:solidFill>
            </a:endParaRPr>
          </a:p>
        </xdr:txBody>
      </xdr:sp>
      <xdr:sp macro="" textlink="">
        <xdr:nvSpPr>
          <xdr:cNvPr id="7" name="Legende mit Linie 1 6">
            <a:extLst>
              <a:ext uri="{FF2B5EF4-FFF2-40B4-BE49-F238E27FC236}">
                <a16:creationId xmlns:a16="http://schemas.microsoft.com/office/drawing/2014/main" id="{00000000-0008-0000-1100-000007000000}"/>
              </a:ext>
            </a:extLst>
          </xdr:cNvPr>
          <xdr:cNvSpPr/>
        </xdr:nvSpPr>
        <xdr:spPr>
          <a:xfrm>
            <a:off x="200026" y="9477375"/>
            <a:ext cx="1943100" cy="295275"/>
          </a:xfrm>
          <a:prstGeom prst="borderCallout1">
            <a:avLst>
              <a:gd name="adj1" fmla="val 315524"/>
              <a:gd name="adj2" fmla="val 50490"/>
              <a:gd name="adj3" fmla="val 122178"/>
              <a:gd name="adj4" fmla="val 494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Werk wird automatisch gefüllt</a:t>
            </a:r>
          </a:p>
        </xdr:txBody>
      </xdr:sp>
      <xdr:sp macro="" textlink="">
        <xdr:nvSpPr>
          <xdr:cNvPr id="9" name="Legende mit Linie 1 8">
            <a:extLst>
              <a:ext uri="{FF2B5EF4-FFF2-40B4-BE49-F238E27FC236}">
                <a16:creationId xmlns:a16="http://schemas.microsoft.com/office/drawing/2014/main" id="{00000000-0008-0000-1100-000009000000}"/>
              </a:ext>
            </a:extLst>
          </xdr:cNvPr>
          <xdr:cNvSpPr/>
        </xdr:nvSpPr>
        <xdr:spPr>
          <a:xfrm>
            <a:off x="6994152" y="9947463"/>
            <a:ext cx="2371725" cy="323850"/>
          </a:xfrm>
          <a:prstGeom prst="borderCallout1">
            <a:avLst>
              <a:gd name="adj1" fmla="val 37639"/>
              <a:gd name="adj2" fmla="val -5756"/>
              <a:gd name="adj3" fmla="val 204592"/>
              <a:gd name="adj4" fmla="val -29867"/>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zutreffendes Kalenderjahr eintragen</a:t>
            </a:r>
          </a:p>
        </xdr:txBody>
      </xdr:sp>
      <xdr:sp macro="" textlink="">
        <xdr:nvSpPr>
          <xdr:cNvPr id="10" name="Legende mit Linie 1 9">
            <a:extLst>
              <a:ext uri="{FF2B5EF4-FFF2-40B4-BE49-F238E27FC236}">
                <a16:creationId xmlns:a16="http://schemas.microsoft.com/office/drawing/2014/main" id="{00000000-0008-0000-1100-00000A000000}"/>
              </a:ext>
            </a:extLst>
          </xdr:cNvPr>
          <xdr:cNvSpPr/>
        </xdr:nvSpPr>
        <xdr:spPr>
          <a:xfrm>
            <a:off x="6994152" y="10404662"/>
            <a:ext cx="2492748" cy="577663"/>
          </a:xfrm>
          <a:prstGeom prst="borderCallout1">
            <a:avLst>
              <a:gd name="adj1" fmla="val 37639"/>
              <a:gd name="adj2" fmla="val -5756"/>
              <a:gd name="adj3" fmla="val 74798"/>
              <a:gd name="adj4" fmla="val -1778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Dropdown-Auswahl,</a:t>
            </a:r>
            <a:r>
              <a:rPr lang="de-DE" sz="1100" baseline="0">
                <a:solidFill>
                  <a:sysClr val="windowText" lastClr="000000"/>
                </a:solidFill>
              </a:rPr>
              <a:t> ob eine Arbeitszeitverkürzung vereinbart ist oder nicht</a:t>
            </a:r>
            <a:endParaRPr lang="de-DE" sz="1100">
              <a:solidFill>
                <a:sysClr val="windowText" lastClr="000000"/>
              </a:solidFill>
            </a:endParaRPr>
          </a:p>
        </xdr:txBody>
      </xdr:sp>
      <xdr:sp macro="" textlink="">
        <xdr:nvSpPr>
          <xdr:cNvPr id="12" name="Legende mit Linie 1 11">
            <a:extLst>
              <a:ext uri="{FF2B5EF4-FFF2-40B4-BE49-F238E27FC236}">
                <a16:creationId xmlns:a16="http://schemas.microsoft.com/office/drawing/2014/main" id="{00000000-0008-0000-1100-00000C000000}"/>
              </a:ext>
            </a:extLst>
          </xdr:cNvPr>
          <xdr:cNvSpPr/>
        </xdr:nvSpPr>
        <xdr:spPr>
          <a:xfrm>
            <a:off x="1552575" y="9915525"/>
            <a:ext cx="1571625" cy="466725"/>
          </a:xfrm>
          <a:prstGeom prst="borderCallout1">
            <a:avLst>
              <a:gd name="adj1" fmla="val 115524"/>
              <a:gd name="adj2" fmla="val 17157"/>
              <a:gd name="adj3" fmla="val 207381"/>
              <a:gd name="adj4" fmla="val 4528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Funktion per Dropdown</a:t>
            </a:r>
            <a:r>
              <a:rPr lang="de-DE" sz="1100" baseline="0">
                <a:solidFill>
                  <a:sysClr val="windowText" lastClr="000000"/>
                </a:solidFill>
              </a:rPr>
              <a:t> auswählen</a:t>
            </a:r>
            <a:endParaRPr lang="de-DE" sz="1100">
              <a:solidFill>
                <a:sysClr val="windowText" lastClr="000000"/>
              </a:solidFill>
            </a:endParaRPr>
          </a:p>
        </xdr:txBody>
      </xdr:sp>
      <xdr:sp macro="" textlink="">
        <xdr:nvSpPr>
          <xdr:cNvPr id="13" name="Legende mit Linie 1 12">
            <a:extLst>
              <a:ext uri="{FF2B5EF4-FFF2-40B4-BE49-F238E27FC236}">
                <a16:creationId xmlns:a16="http://schemas.microsoft.com/office/drawing/2014/main" id="{00000000-0008-0000-1100-00000D000000}"/>
              </a:ext>
            </a:extLst>
          </xdr:cNvPr>
          <xdr:cNvSpPr/>
        </xdr:nvSpPr>
        <xdr:spPr>
          <a:xfrm>
            <a:off x="583827" y="10842813"/>
            <a:ext cx="1571625" cy="466725"/>
          </a:xfrm>
          <a:prstGeom prst="borderCallout1">
            <a:avLst>
              <a:gd name="adj1" fmla="val 50218"/>
              <a:gd name="adj2" fmla="val 103218"/>
              <a:gd name="adj3" fmla="val 52279"/>
              <a:gd name="adj4" fmla="val 180440"/>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Beschäftigungsumfang in % eintragen </a:t>
            </a:r>
          </a:p>
        </xdr:txBody>
      </xdr:sp>
      <xdr:sp macro="" textlink="">
        <xdr:nvSpPr>
          <xdr:cNvPr id="14" name="Legende mit Linie 1 13">
            <a:extLst>
              <a:ext uri="{FF2B5EF4-FFF2-40B4-BE49-F238E27FC236}">
                <a16:creationId xmlns:a16="http://schemas.microsoft.com/office/drawing/2014/main" id="{00000000-0008-0000-1100-00000E000000}"/>
              </a:ext>
            </a:extLst>
          </xdr:cNvPr>
          <xdr:cNvSpPr/>
        </xdr:nvSpPr>
        <xdr:spPr>
          <a:xfrm>
            <a:off x="212352" y="11471463"/>
            <a:ext cx="1571625" cy="1682562"/>
          </a:xfrm>
          <a:prstGeom prst="borderCallout1">
            <a:avLst>
              <a:gd name="adj1" fmla="val 50218"/>
              <a:gd name="adj2" fmla="val 103218"/>
              <a:gd name="adj3" fmla="val 287"/>
              <a:gd name="adj4" fmla="val 193774"/>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Startdatum ist standardmäßig mit einer Formel</a:t>
            </a:r>
            <a:r>
              <a:rPr lang="de-DE" sz="1100" baseline="0">
                <a:solidFill>
                  <a:sysClr val="windowText" lastClr="000000"/>
                </a:solidFill>
              </a:rPr>
              <a:t> hinterlegt, die sich auf den 01.01. des Jahres bezieht / bei Abweichung muss das Datum manuell eingetragen werden (Format: tt.mm.jjjj</a:t>
            </a:r>
            <a:endParaRPr lang="de-DE" sz="1100">
              <a:solidFill>
                <a:sysClr val="windowText" lastClr="000000"/>
              </a:solidFill>
            </a:endParaRPr>
          </a:p>
        </xdr:txBody>
      </xdr:sp>
      <xdr:sp macro="" textlink="">
        <xdr:nvSpPr>
          <xdr:cNvPr id="15" name="Legende mit Linie 1 14">
            <a:extLst>
              <a:ext uri="{FF2B5EF4-FFF2-40B4-BE49-F238E27FC236}">
                <a16:creationId xmlns:a16="http://schemas.microsoft.com/office/drawing/2014/main" id="{00000000-0008-0000-1100-00000F000000}"/>
              </a:ext>
            </a:extLst>
          </xdr:cNvPr>
          <xdr:cNvSpPr/>
        </xdr:nvSpPr>
        <xdr:spPr>
          <a:xfrm>
            <a:off x="7279902" y="11052363"/>
            <a:ext cx="1571625" cy="1682562"/>
          </a:xfrm>
          <a:prstGeom prst="borderCallout1">
            <a:avLst>
              <a:gd name="adj1" fmla="val 49086"/>
              <a:gd name="adj2" fmla="val -2843"/>
              <a:gd name="adj3" fmla="val 27460"/>
              <a:gd name="adj4" fmla="val -34105"/>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Enddatum ist standardmäßig mit einer Formel</a:t>
            </a:r>
            <a:r>
              <a:rPr lang="de-DE" sz="1100" baseline="0">
                <a:solidFill>
                  <a:sysClr val="windowText" lastClr="000000"/>
                </a:solidFill>
              </a:rPr>
              <a:t> hinterlegt, die sich auf den 31.12. des Jahres bezieht / bei Abweichung muss das Datum manuell eingetragen werden (Format: tt.mm.jjjj</a:t>
            </a:r>
            <a:endParaRPr lang="de-DE" sz="1100">
              <a:solidFill>
                <a:sysClr val="windowText" lastClr="000000"/>
              </a:solidFill>
            </a:endParaRPr>
          </a:p>
        </xdr:txBody>
      </xdr:sp>
      <xdr:sp macro="" textlink="">
        <xdr:nvSpPr>
          <xdr:cNvPr id="16" name="Legende mit Linie 1 15">
            <a:extLst>
              <a:ext uri="{FF2B5EF4-FFF2-40B4-BE49-F238E27FC236}">
                <a16:creationId xmlns:a16="http://schemas.microsoft.com/office/drawing/2014/main" id="{00000000-0008-0000-1100-000010000000}"/>
              </a:ext>
            </a:extLst>
          </xdr:cNvPr>
          <xdr:cNvSpPr/>
        </xdr:nvSpPr>
        <xdr:spPr>
          <a:xfrm>
            <a:off x="2279277" y="12277726"/>
            <a:ext cx="1943100" cy="451038"/>
          </a:xfrm>
          <a:prstGeom prst="borderCallout1">
            <a:avLst>
              <a:gd name="adj1" fmla="val 159154"/>
              <a:gd name="adj2" fmla="val 45097"/>
              <a:gd name="adj3" fmla="val 122178"/>
              <a:gd name="adj4" fmla="val 494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mitgebrachter Resturlaub aus dem Vorjahr</a:t>
            </a:r>
            <a:r>
              <a:rPr lang="de-DE" sz="1100" baseline="0">
                <a:solidFill>
                  <a:sysClr val="windowText" lastClr="000000"/>
                </a:solidFill>
              </a:rPr>
              <a:t> hier eintragen</a:t>
            </a:r>
            <a:endParaRPr lang="de-DE" sz="1100">
              <a:solidFill>
                <a:sysClr val="windowText" lastClr="000000"/>
              </a:solidFill>
            </a:endParaRPr>
          </a:p>
        </xdr:txBody>
      </xdr:sp>
      <xdr:sp macro="" textlink="">
        <xdr:nvSpPr>
          <xdr:cNvPr id="17" name="Legende mit Linie 1 16">
            <a:extLst>
              <a:ext uri="{FF2B5EF4-FFF2-40B4-BE49-F238E27FC236}">
                <a16:creationId xmlns:a16="http://schemas.microsoft.com/office/drawing/2014/main" id="{00000000-0008-0000-1100-000011000000}"/>
              </a:ext>
            </a:extLst>
          </xdr:cNvPr>
          <xdr:cNvSpPr/>
        </xdr:nvSpPr>
        <xdr:spPr>
          <a:xfrm>
            <a:off x="240927" y="13262162"/>
            <a:ext cx="1943100" cy="625287"/>
          </a:xfrm>
          <a:prstGeom prst="borderCallout1">
            <a:avLst>
              <a:gd name="adj1" fmla="val 80947"/>
              <a:gd name="adj2" fmla="val 129410"/>
              <a:gd name="adj3" fmla="val 47052"/>
              <a:gd name="adj4" fmla="val 10137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Anzahl beantragter Regenerationstage hier per Dropdown</a:t>
            </a:r>
            <a:r>
              <a:rPr lang="de-DE" sz="1100" baseline="0">
                <a:solidFill>
                  <a:sysClr val="windowText" lastClr="000000"/>
                </a:solidFill>
              </a:rPr>
              <a:t> auswählen.</a:t>
            </a:r>
            <a:endParaRPr lang="de-DE" sz="1100">
              <a:solidFill>
                <a:sysClr val="windowText" lastClr="000000"/>
              </a:solidFill>
            </a:endParaRPr>
          </a:p>
        </xdr:txBody>
      </xdr:sp>
      <xdr:sp macro="" textlink="">
        <xdr:nvSpPr>
          <xdr:cNvPr id="18" name="Legende mit Linie 1 17">
            <a:extLst>
              <a:ext uri="{FF2B5EF4-FFF2-40B4-BE49-F238E27FC236}">
                <a16:creationId xmlns:a16="http://schemas.microsoft.com/office/drawing/2014/main" id="{00000000-0008-0000-1100-000012000000}"/>
              </a:ext>
            </a:extLst>
          </xdr:cNvPr>
          <xdr:cNvSpPr/>
        </xdr:nvSpPr>
        <xdr:spPr>
          <a:xfrm>
            <a:off x="231402" y="13957488"/>
            <a:ext cx="1943100" cy="625287"/>
          </a:xfrm>
          <a:prstGeom prst="borderCallout1">
            <a:avLst>
              <a:gd name="adj1" fmla="val 55051"/>
              <a:gd name="adj2" fmla="val 132841"/>
              <a:gd name="adj3" fmla="val 47052"/>
              <a:gd name="adj4" fmla="val 10137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Anzahl beantragter Umwandlungstage hier per Dropdown</a:t>
            </a:r>
            <a:r>
              <a:rPr lang="de-DE" sz="1100" baseline="0">
                <a:solidFill>
                  <a:sysClr val="windowText" lastClr="000000"/>
                </a:solidFill>
              </a:rPr>
              <a:t> auswählen.</a:t>
            </a:r>
            <a:endParaRPr lang="de-DE" sz="1100">
              <a:solidFill>
                <a:sysClr val="windowText" lastClr="000000"/>
              </a:solidFill>
            </a:endParaRPr>
          </a:p>
        </xdr:txBody>
      </xdr:sp>
      <xdr:sp macro="" textlink="">
        <xdr:nvSpPr>
          <xdr:cNvPr id="19" name="Legende mit Linie 1 18">
            <a:extLst>
              <a:ext uri="{FF2B5EF4-FFF2-40B4-BE49-F238E27FC236}">
                <a16:creationId xmlns:a16="http://schemas.microsoft.com/office/drawing/2014/main" id="{00000000-0008-0000-1100-000013000000}"/>
              </a:ext>
            </a:extLst>
          </xdr:cNvPr>
          <xdr:cNvSpPr/>
        </xdr:nvSpPr>
        <xdr:spPr>
          <a:xfrm>
            <a:off x="10708902" y="9452163"/>
            <a:ext cx="1495425" cy="857250"/>
          </a:xfrm>
          <a:prstGeom prst="borderCallout1">
            <a:avLst>
              <a:gd name="adj1" fmla="val 105417"/>
              <a:gd name="adj2" fmla="val 50902"/>
              <a:gd name="adj3" fmla="val 184722"/>
              <a:gd name="adj4" fmla="val 127413"/>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Auswahl</a:t>
            </a:r>
            <a:r>
              <a:rPr lang="de-DE" sz="1100" baseline="0">
                <a:solidFill>
                  <a:sysClr val="windowText" lastClr="000000"/>
                </a:solidFill>
              </a:rPr>
              <a:t> vereinbarte Arbeitstage gerade Kalenderwoche per Dropdown.</a:t>
            </a:r>
            <a:endParaRPr lang="de-DE" sz="1100">
              <a:solidFill>
                <a:sysClr val="windowText" lastClr="000000"/>
              </a:solidFill>
            </a:endParaRPr>
          </a:p>
        </xdr:txBody>
      </xdr:sp>
      <xdr:sp macro="" textlink="">
        <xdr:nvSpPr>
          <xdr:cNvPr id="20" name="Legende mit Linie 1 19">
            <a:extLst>
              <a:ext uri="{FF2B5EF4-FFF2-40B4-BE49-F238E27FC236}">
                <a16:creationId xmlns:a16="http://schemas.microsoft.com/office/drawing/2014/main" id="{00000000-0008-0000-1100-000014000000}"/>
              </a:ext>
            </a:extLst>
          </xdr:cNvPr>
          <xdr:cNvSpPr/>
        </xdr:nvSpPr>
        <xdr:spPr>
          <a:xfrm>
            <a:off x="10670802" y="11452413"/>
            <a:ext cx="1495425" cy="857250"/>
          </a:xfrm>
          <a:prstGeom prst="borderCallout1">
            <a:avLst>
              <a:gd name="adj1" fmla="val 105417"/>
              <a:gd name="adj2" fmla="val 50902"/>
              <a:gd name="adj3" fmla="val 182500"/>
              <a:gd name="adj4" fmla="val 13378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Auswahl</a:t>
            </a:r>
            <a:r>
              <a:rPr lang="de-DE" sz="1100" baseline="0">
                <a:solidFill>
                  <a:sysClr val="windowText" lastClr="000000"/>
                </a:solidFill>
              </a:rPr>
              <a:t> vereinbarte Arbeitstage ungerade Kalenderwoche per Dropdown.</a:t>
            </a:r>
            <a:endParaRPr lang="de-DE" sz="1100">
              <a:solidFill>
                <a:sysClr val="windowText" lastClr="000000"/>
              </a:solidFill>
            </a:endParaRPr>
          </a:p>
        </xdr:txBody>
      </xdr:sp>
      <xdr:sp macro="" textlink="">
        <xdr:nvSpPr>
          <xdr:cNvPr id="21" name="Legende mit Linie 1 20">
            <a:extLst>
              <a:ext uri="{FF2B5EF4-FFF2-40B4-BE49-F238E27FC236}">
                <a16:creationId xmlns:a16="http://schemas.microsoft.com/office/drawing/2014/main" id="{00000000-0008-0000-1100-000015000000}"/>
              </a:ext>
            </a:extLst>
          </xdr:cNvPr>
          <xdr:cNvSpPr/>
        </xdr:nvSpPr>
        <xdr:spPr>
          <a:xfrm>
            <a:off x="13315951" y="9172575"/>
            <a:ext cx="1812552" cy="1127313"/>
          </a:xfrm>
          <a:prstGeom prst="borderCallout1">
            <a:avLst>
              <a:gd name="adj1" fmla="val 105417"/>
              <a:gd name="adj2" fmla="val 50902"/>
              <a:gd name="adj3" fmla="val 171203"/>
              <a:gd name="adj4" fmla="val 47541"/>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 erbringende SOLL-Arbeitszeit lt. Dienstplan je Arbeitstag gerade Kalenderwoche </a:t>
            </a:r>
            <a:r>
              <a:rPr lang="de-DE" sz="1100" baseline="0">
                <a:solidFill>
                  <a:sysClr val="windowText" lastClr="000000"/>
                </a:solidFill>
              </a:rPr>
              <a:t>hier eintragen.</a:t>
            </a:r>
          </a:p>
          <a:p>
            <a:pPr algn="l"/>
            <a:r>
              <a:rPr lang="de-DE" sz="1100" baseline="0">
                <a:solidFill>
                  <a:sysClr val="windowText" lastClr="000000"/>
                </a:solidFill>
              </a:rPr>
              <a:t>Format: hh:mm</a:t>
            </a:r>
            <a:endParaRPr lang="de-DE" sz="1100">
              <a:solidFill>
                <a:sysClr val="windowText" lastClr="000000"/>
              </a:solidFill>
            </a:endParaRPr>
          </a:p>
        </xdr:txBody>
      </xdr:sp>
      <xdr:sp macro="" textlink="">
        <xdr:nvSpPr>
          <xdr:cNvPr id="22" name="Legende mit Linie 1 21">
            <a:extLst>
              <a:ext uri="{FF2B5EF4-FFF2-40B4-BE49-F238E27FC236}">
                <a16:creationId xmlns:a16="http://schemas.microsoft.com/office/drawing/2014/main" id="{00000000-0008-0000-1100-000016000000}"/>
              </a:ext>
            </a:extLst>
          </xdr:cNvPr>
          <xdr:cNvSpPr/>
        </xdr:nvSpPr>
        <xdr:spPr>
          <a:xfrm>
            <a:off x="14668500" y="11334750"/>
            <a:ext cx="1812552" cy="1127313"/>
          </a:xfrm>
          <a:prstGeom prst="borderCallout1">
            <a:avLst>
              <a:gd name="adj1" fmla="val 105417"/>
              <a:gd name="adj2" fmla="val 50902"/>
              <a:gd name="adj3" fmla="val 151770"/>
              <a:gd name="adj4" fmla="val -16570"/>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 erbringende SOLL-Arbeitszeit lt. Dienstplan je Arbeitstag ungerade Kalenderwoche </a:t>
            </a:r>
            <a:r>
              <a:rPr lang="de-DE" sz="1100" baseline="0">
                <a:solidFill>
                  <a:sysClr val="windowText" lastClr="000000"/>
                </a:solidFill>
              </a:rPr>
              <a:t>hier eintragen.</a:t>
            </a:r>
          </a:p>
          <a:p>
            <a:pPr algn="l"/>
            <a:r>
              <a:rPr lang="de-DE" sz="1100" baseline="0">
                <a:solidFill>
                  <a:sysClr val="windowText" lastClr="000000"/>
                </a:solidFill>
              </a:rPr>
              <a:t>Format: hh:mm</a:t>
            </a:r>
            <a:endParaRPr lang="de-DE" sz="1100">
              <a:solidFill>
                <a:sysClr val="windowText" lastClr="000000"/>
              </a:solidFill>
            </a:endParaRPr>
          </a:p>
        </xdr:txBody>
      </xdr:sp>
      <xdr:sp macro="" textlink="">
        <xdr:nvSpPr>
          <xdr:cNvPr id="23" name="Legende mit Linie 1 22">
            <a:extLst>
              <a:ext uri="{FF2B5EF4-FFF2-40B4-BE49-F238E27FC236}">
                <a16:creationId xmlns:a16="http://schemas.microsoft.com/office/drawing/2014/main" id="{00000000-0008-0000-1100-000017000000}"/>
              </a:ext>
            </a:extLst>
          </xdr:cNvPr>
          <xdr:cNvSpPr/>
        </xdr:nvSpPr>
        <xdr:spPr>
          <a:xfrm>
            <a:off x="11344275" y="14449425"/>
            <a:ext cx="2571751" cy="819150"/>
          </a:xfrm>
          <a:prstGeom prst="borderCallout1">
            <a:avLst>
              <a:gd name="adj1" fmla="val -19960"/>
              <a:gd name="adj2" fmla="val 119608"/>
              <a:gd name="adj3" fmla="val 51210"/>
              <a:gd name="adj4" fmla="val 102353"/>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Kontrollsumme, ob sich die Eintragung der SOLL-AZ</a:t>
            </a:r>
            <a:r>
              <a:rPr lang="de-DE" sz="1100" baseline="0">
                <a:solidFill>
                  <a:sysClr val="windowText" lastClr="000000"/>
                </a:solidFill>
              </a:rPr>
              <a:t> lt. Dienstplan mit der vertraglich vereinbarten Wochenarbeitszeit deckt.</a:t>
            </a:r>
            <a:endParaRPr lang="de-DE" sz="1100">
              <a:solidFill>
                <a:sysClr val="windowText" lastClr="000000"/>
              </a:solidFill>
            </a:endParaRPr>
          </a:p>
        </xdr:txBody>
      </xdr:sp>
      <xdr:sp macro="" textlink="">
        <xdr:nvSpPr>
          <xdr:cNvPr id="24" name="Legende mit Linie 1 23">
            <a:extLst>
              <a:ext uri="{FF2B5EF4-FFF2-40B4-BE49-F238E27FC236}">
                <a16:creationId xmlns:a16="http://schemas.microsoft.com/office/drawing/2014/main" id="{00000000-0008-0000-1100-000018000000}"/>
              </a:ext>
            </a:extLst>
          </xdr:cNvPr>
          <xdr:cNvSpPr/>
        </xdr:nvSpPr>
        <xdr:spPr>
          <a:xfrm>
            <a:off x="3698502" y="11677651"/>
            <a:ext cx="1943100" cy="451038"/>
          </a:xfrm>
          <a:prstGeom prst="borderCallout1">
            <a:avLst>
              <a:gd name="adj1" fmla="val 15552"/>
              <a:gd name="adj2" fmla="val -30883"/>
              <a:gd name="adj3" fmla="val 54600"/>
              <a:gd name="adj4" fmla="val -9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mitgebrachte Mehrarbeit aus dem Vorjahr</a:t>
            </a:r>
            <a:r>
              <a:rPr lang="de-DE" sz="1100" baseline="0">
                <a:solidFill>
                  <a:sysClr val="windowText" lastClr="000000"/>
                </a:solidFill>
              </a:rPr>
              <a:t> hier eintragen</a:t>
            </a:r>
            <a:endParaRPr lang="de-DE" sz="1100">
              <a:solidFill>
                <a:sysClr val="windowText" lastClr="000000"/>
              </a:solidFill>
            </a:endParaRPr>
          </a:p>
        </xdr:txBody>
      </xdr:sp>
    </xdr:grpSp>
    <xdr:clientData/>
  </xdr:twoCellAnchor>
  <xdr:twoCellAnchor>
    <xdr:from>
      <xdr:col>2</xdr:col>
      <xdr:colOff>714375</xdr:colOff>
      <xdr:row>25</xdr:row>
      <xdr:rowOff>0</xdr:rowOff>
    </xdr:from>
    <xdr:to>
      <xdr:col>4</xdr:col>
      <xdr:colOff>733424</xdr:colOff>
      <xdr:row>37</xdr:row>
      <xdr:rowOff>95250</xdr:rowOff>
    </xdr:to>
    <xdr:sp macro="" textlink="">
      <xdr:nvSpPr>
        <xdr:cNvPr id="4" name="Pfeil nach unten 3">
          <a:extLst>
            <a:ext uri="{FF2B5EF4-FFF2-40B4-BE49-F238E27FC236}">
              <a16:creationId xmlns:a16="http://schemas.microsoft.com/office/drawing/2014/main" id="{00000000-0008-0000-1100-000004000000}"/>
            </a:ext>
          </a:extLst>
        </xdr:cNvPr>
        <xdr:cNvSpPr/>
      </xdr:nvSpPr>
      <xdr:spPr>
        <a:xfrm>
          <a:off x="13554075" y="3429000"/>
          <a:ext cx="1543049" cy="2381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i="0" baseline="0"/>
            <a:t>mehr </a:t>
          </a:r>
        </a:p>
        <a:p>
          <a:pPr algn="ctr"/>
          <a:r>
            <a:rPr lang="de-DE" sz="1400" b="1" i="0" baseline="0"/>
            <a:t>Info:</a:t>
          </a:r>
        </a:p>
        <a:p>
          <a:pPr algn="ctr"/>
          <a:endParaRPr lang="de-DE" sz="1400" b="1" i="0" baseline="0"/>
        </a:p>
        <a:p>
          <a:pPr algn="ctr"/>
          <a:r>
            <a:rPr lang="de-DE" sz="1400" b="1" i="0" baseline="0"/>
            <a:t>weiter</a:t>
          </a:r>
        </a:p>
        <a:p>
          <a:pPr algn="ctr"/>
          <a:r>
            <a:rPr lang="de-DE" sz="1400" b="1" i="0" baseline="0"/>
            <a:t>scrollen</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299359</xdr:colOff>
      <xdr:row>0</xdr:row>
      <xdr:rowOff>163285</xdr:rowOff>
    </xdr:from>
    <xdr:to>
      <xdr:col>22</xdr:col>
      <xdr:colOff>632734</xdr:colOff>
      <xdr:row>42</xdr:row>
      <xdr:rowOff>153420</xdr:rowOff>
    </xdr:to>
    <xdr:pic>
      <xdr:nvPicPr>
        <xdr:cNvPr id="2" name="Grafi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74288" y="163285"/>
          <a:ext cx="5667375" cy="8020050"/>
        </a:xfrm>
        <a:prstGeom prst="rect">
          <a:avLst/>
        </a:prstGeom>
      </xdr:spPr>
    </xdr:pic>
    <xdr:clientData/>
  </xdr:twoCellAnchor>
  <xdr:twoCellAnchor editAs="oneCell">
    <xdr:from>
      <xdr:col>23</xdr:col>
      <xdr:colOff>81964</xdr:colOff>
      <xdr:row>0</xdr:row>
      <xdr:rowOff>68036</xdr:rowOff>
    </xdr:from>
    <xdr:to>
      <xdr:col>30</xdr:col>
      <xdr:colOff>415339</xdr:colOff>
      <xdr:row>42</xdr:row>
      <xdr:rowOff>58171</xdr:rowOff>
    </xdr:to>
    <xdr:pic>
      <xdr:nvPicPr>
        <xdr:cNvPr id="3" name="Grafik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52893" y="68036"/>
          <a:ext cx="5667375" cy="8020050"/>
        </a:xfrm>
        <a:prstGeom prst="rect">
          <a:avLst/>
        </a:prstGeom>
      </xdr:spPr>
    </xdr:pic>
    <xdr:clientData/>
  </xdr:twoCellAnchor>
  <xdr:twoCellAnchor editAs="oneCell">
    <xdr:from>
      <xdr:col>7</xdr:col>
      <xdr:colOff>503463</xdr:colOff>
      <xdr:row>42</xdr:row>
      <xdr:rowOff>40822</xdr:rowOff>
    </xdr:from>
    <xdr:to>
      <xdr:col>17</xdr:col>
      <xdr:colOff>149678</xdr:colOff>
      <xdr:row>74</xdr:row>
      <xdr:rowOff>90464</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t="6108" r="360" b="34340"/>
        <a:stretch/>
      </xdr:blipFill>
      <xdr:spPr>
        <a:xfrm>
          <a:off x="6082392" y="8368393"/>
          <a:ext cx="7266215" cy="6145642"/>
        </a:xfrm>
        <a:prstGeom prst="rect">
          <a:avLst/>
        </a:prstGeom>
      </xdr:spPr>
    </xdr:pic>
    <xdr:clientData/>
  </xdr:twoCellAnchor>
  <xdr:twoCellAnchor editAs="oneCell">
    <xdr:from>
      <xdr:col>16</xdr:col>
      <xdr:colOff>489857</xdr:colOff>
      <xdr:row>42</xdr:row>
      <xdr:rowOff>68037</xdr:rowOff>
    </xdr:from>
    <xdr:to>
      <xdr:col>24</xdr:col>
      <xdr:colOff>258535</xdr:colOff>
      <xdr:row>87</xdr:row>
      <xdr:rowOff>113023</xdr:rowOff>
    </xdr:to>
    <xdr:pic>
      <xdr:nvPicPr>
        <xdr:cNvPr id="5" name="Grafik 4">
          <a:extLst>
            <a:ext uri="{FF2B5EF4-FFF2-40B4-BE49-F238E27FC236}">
              <a16:creationId xmlns:a16="http://schemas.microsoft.com/office/drawing/2014/main" id="{00000000-0008-0000-12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77" t="6442" r="8770" b="8047"/>
        <a:stretch/>
      </xdr:blipFill>
      <xdr:spPr>
        <a:xfrm>
          <a:off x="12926786" y="8395608"/>
          <a:ext cx="5864678" cy="8617486"/>
        </a:xfrm>
        <a:prstGeom prst="rect">
          <a:avLst/>
        </a:prstGeom>
      </xdr:spPr>
    </xdr:pic>
    <xdr:clientData/>
  </xdr:twoCellAnchor>
  <xdr:twoCellAnchor editAs="oneCell">
    <xdr:from>
      <xdr:col>7</xdr:col>
      <xdr:colOff>309563</xdr:colOff>
      <xdr:row>90</xdr:row>
      <xdr:rowOff>523875</xdr:rowOff>
    </xdr:from>
    <xdr:to>
      <xdr:col>15</xdr:col>
      <xdr:colOff>572376</xdr:colOff>
      <xdr:row>102</xdr:row>
      <xdr:rowOff>130969</xdr:rowOff>
    </xdr:to>
    <xdr:pic>
      <xdr:nvPicPr>
        <xdr:cNvPr id="6" name="Grafik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5"/>
        <a:stretch>
          <a:fillRect/>
        </a:stretch>
      </xdr:blipFill>
      <xdr:spPr>
        <a:xfrm>
          <a:off x="5893594" y="17668875"/>
          <a:ext cx="6358813" cy="4464844"/>
        </a:xfrm>
        <a:prstGeom prst="rect">
          <a:avLst/>
        </a:prstGeom>
      </xdr:spPr>
    </xdr:pic>
    <xdr:clientData/>
  </xdr:twoCellAnchor>
  <xdr:twoCellAnchor editAs="oneCell">
    <xdr:from>
      <xdr:col>7</xdr:col>
      <xdr:colOff>321469</xdr:colOff>
      <xdr:row>102</xdr:row>
      <xdr:rowOff>83344</xdr:rowOff>
    </xdr:from>
    <xdr:to>
      <xdr:col>15</xdr:col>
      <xdr:colOff>614949</xdr:colOff>
      <xdr:row>128</xdr:row>
      <xdr:rowOff>163437</xdr:rowOff>
    </xdr:to>
    <xdr:pic>
      <xdr:nvPicPr>
        <xdr:cNvPr id="7" name="Grafi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6"/>
        <a:stretch>
          <a:fillRect/>
        </a:stretch>
      </xdr:blipFill>
      <xdr:spPr>
        <a:xfrm>
          <a:off x="5905500" y="22086094"/>
          <a:ext cx="6389480" cy="5033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178594</xdr:colOff>
      <xdr:row>0</xdr:row>
      <xdr:rowOff>59532</xdr:rowOff>
    </xdr:from>
    <xdr:to>
      <xdr:col>20</xdr:col>
      <xdr:colOff>940594</xdr:colOff>
      <xdr:row>1</xdr:row>
      <xdr:rowOff>314977</xdr:rowOff>
    </xdr:to>
    <xdr:pic>
      <xdr:nvPicPr>
        <xdr:cNvPr id="2" name="Grafik 1" descr="http://www.erzbistum-freiburg.de/assets/css21/assets/log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0407" y="59532"/>
          <a:ext cx="762000" cy="58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619125</xdr:colOff>
      <xdr:row>0</xdr:row>
      <xdr:rowOff>57150</xdr:rowOff>
    </xdr:from>
    <xdr:to>
      <xdr:col>22</xdr:col>
      <xdr:colOff>1295400</xdr:colOff>
      <xdr:row>3</xdr:row>
      <xdr:rowOff>113002</xdr:rowOff>
    </xdr:to>
    <xdr:pic>
      <xdr:nvPicPr>
        <xdr:cNvPr id="4" name="Grafik 3" descr="http://www.erzbistum-freiburg.de/assets/css21/assets/logo.jp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762000</xdr:colOff>
      <xdr:row>0</xdr:row>
      <xdr:rowOff>38100</xdr:rowOff>
    </xdr:from>
    <xdr:to>
      <xdr:col>22</xdr:col>
      <xdr:colOff>1438275</xdr:colOff>
      <xdr:row>3</xdr:row>
      <xdr:rowOff>93952</xdr:rowOff>
    </xdr:to>
    <xdr:pic>
      <xdr:nvPicPr>
        <xdr:cNvPr id="3" name="Grafik 2" descr="http://www.erzbistum-freiburg.de/assets/css21/assets/logo.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942975</xdr:colOff>
      <xdr:row>0</xdr:row>
      <xdr:rowOff>57150</xdr:rowOff>
    </xdr:from>
    <xdr:to>
      <xdr:col>26</xdr:col>
      <xdr:colOff>0</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635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828675</xdr:colOff>
      <xdr:row>0</xdr:row>
      <xdr:rowOff>38100</xdr:rowOff>
    </xdr:from>
    <xdr:to>
      <xdr:col>25</xdr:col>
      <xdr:colOff>1504950</xdr:colOff>
      <xdr:row>3</xdr:row>
      <xdr:rowOff>93952</xdr:rowOff>
    </xdr:to>
    <xdr:pic>
      <xdr:nvPicPr>
        <xdr:cNvPr id="2" name="Grafik 1" descr="http://www.erzbistum-freiburg.de/assets/css21/assets/logo.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838200</xdr:colOff>
      <xdr:row>0</xdr:row>
      <xdr:rowOff>28575</xdr:rowOff>
    </xdr:from>
    <xdr:to>
      <xdr:col>22</xdr:col>
      <xdr:colOff>1514475</xdr:colOff>
      <xdr:row>3</xdr:row>
      <xdr:rowOff>84427</xdr:rowOff>
    </xdr:to>
    <xdr:pic>
      <xdr:nvPicPr>
        <xdr:cNvPr id="2" name="Grafik 1" descr="http://www.erzbistum-freiburg.de/assets/css21/assets/log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285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895350</xdr:colOff>
      <xdr:row>0</xdr:row>
      <xdr:rowOff>66675</xdr:rowOff>
    </xdr:from>
    <xdr:to>
      <xdr:col>22</xdr:col>
      <xdr:colOff>1571625</xdr:colOff>
      <xdr:row>3</xdr:row>
      <xdr:rowOff>122527</xdr:rowOff>
    </xdr:to>
    <xdr:pic>
      <xdr:nvPicPr>
        <xdr:cNvPr id="2" name="Grafik 1" descr="http://www.erzbistum-freiburg.de/assets/css21/assets/logo.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9700" y="666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876300</xdr:colOff>
      <xdr:row>0</xdr:row>
      <xdr:rowOff>38100</xdr:rowOff>
    </xdr:from>
    <xdr:to>
      <xdr:col>22</xdr:col>
      <xdr:colOff>1552575</xdr:colOff>
      <xdr:row>3</xdr:row>
      <xdr:rowOff>93952</xdr:rowOff>
    </xdr:to>
    <xdr:pic>
      <xdr:nvPicPr>
        <xdr:cNvPr id="2" name="Grafik 1" descr="http://www.erzbistum-freiburg.de/assets/css21/assets/logo.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970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evst\Desktop\vorlage-urlaubsantrag-kiga-unterschiedliche-kw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01210%20Vorlage%20Arbeitszeiterfassung%20KIGA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GF/Allgemeine%20Themen/Arbeitszeiterfassung/Muster%20aus%20anderen%20Institutionen/vorlage-urlaubsantrag-kiga-unterschiedliche-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aubsantrag"/>
      <sheetName val="hinterlegte Feiertage"/>
      <sheetName val="Info Urlaubsberechnung"/>
      <sheetName val="Info Arbeitsbefreiung § 34 AVO"/>
      <sheetName val=" Info Zusatzurlaub § 125 SGB IX"/>
      <sheetName val="Dropdown"/>
    </sheetNames>
    <sheetDataSet>
      <sheetData sheetId="0"/>
      <sheetData sheetId="1">
        <row r="2">
          <cell r="B2">
            <v>44197</v>
          </cell>
        </row>
        <row r="3">
          <cell r="B3">
            <v>0</v>
          </cell>
        </row>
        <row r="4">
          <cell r="B4">
            <v>44202</v>
          </cell>
        </row>
        <row r="5">
          <cell r="B5">
            <v>0</v>
          </cell>
        </row>
        <row r="6">
          <cell r="B6">
            <v>44288</v>
          </cell>
        </row>
        <row r="7">
          <cell r="B7">
            <v>0</v>
          </cell>
        </row>
        <row r="8">
          <cell r="B8">
            <v>44290</v>
          </cell>
        </row>
        <row r="9">
          <cell r="B9">
            <v>44291</v>
          </cell>
        </row>
        <row r="10">
          <cell r="B10">
            <v>44317</v>
          </cell>
        </row>
        <row r="11">
          <cell r="B11">
            <v>44329</v>
          </cell>
        </row>
        <row r="12">
          <cell r="B12">
            <v>0</v>
          </cell>
        </row>
        <row r="13">
          <cell r="B13">
            <v>0</v>
          </cell>
        </row>
        <row r="14">
          <cell r="B14">
            <v>0</v>
          </cell>
        </row>
        <row r="15">
          <cell r="B15">
            <v>44339</v>
          </cell>
        </row>
        <row r="16">
          <cell r="B16">
            <v>44340</v>
          </cell>
        </row>
        <row r="17">
          <cell r="B17">
            <v>44350</v>
          </cell>
        </row>
        <row r="18">
          <cell r="B18">
            <v>0</v>
          </cell>
        </row>
        <row r="19">
          <cell r="B19">
            <v>44472</v>
          </cell>
        </row>
        <row r="20">
          <cell r="B20">
            <v>0</v>
          </cell>
        </row>
        <row r="21">
          <cell r="B21">
            <v>0</v>
          </cell>
        </row>
        <row r="22">
          <cell r="B22">
            <v>44501</v>
          </cell>
        </row>
        <row r="23">
          <cell r="B23">
            <v>0</v>
          </cell>
        </row>
        <row r="24">
          <cell r="B24">
            <v>0</v>
          </cell>
        </row>
        <row r="25">
          <cell r="B25">
            <v>0</v>
          </cell>
        </row>
        <row r="26">
          <cell r="B26">
            <v>0</v>
          </cell>
        </row>
        <row r="27">
          <cell r="B27">
            <v>0</v>
          </cell>
        </row>
        <row r="28">
          <cell r="B28">
            <v>0</v>
          </cell>
        </row>
        <row r="29">
          <cell r="B29">
            <v>0</v>
          </cell>
        </row>
        <row r="30">
          <cell r="B30">
            <v>44554</v>
          </cell>
        </row>
        <row r="31">
          <cell r="B31">
            <v>44555</v>
          </cell>
        </row>
        <row r="32">
          <cell r="B32">
            <v>44556</v>
          </cell>
        </row>
        <row r="33">
          <cell r="B33">
            <v>44561</v>
          </cell>
        </row>
        <row r="34">
          <cell r="B3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enstplan"/>
      <sheetName val="Zeiterfassung"/>
      <sheetName val="Feiertage"/>
      <sheetName val="Ferien"/>
      <sheetName val="AngeordneteMehrarbeit"/>
      <sheetName val="Erklärung"/>
    </sheetNames>
    <sheetDataSet>
      <sheetData sheetId="0" refreshError="1"/>
      <sheetData sheetId="1"/>
      <sheetData sheetId="2">
        <row r="2">
          <cell r="B2">
            <v>44197</v>
          </cell>
        </row>
        <row r="3">
          <cell r="B3">
            <v>0</v>
          </cell>
        </row>
        <row r="4">
          <cell r="B4">
            <v>44202</v>
          </cell>
        </row>
        <row r="5">
          <cell r="B5">
            <v>44242</v>
          </cell>
        </row>
        <row r="6">
          <cell r="B6">
            <v>44288</v>
          </cell>
        </row>
        <row r="7">
          <cell r="B7">
            <v>0</v>
          </cell>
        </row>
        <row r="8">
          <cell r="B8">
            <v>44290</v>
          </cell>
        </row>
        <row r="9">
          <cell r="B9">
            <v>44291</v>
          </cell>
        </row>
        <row r="10">
          <cell r="B10">
            <v>44317</v>
          </cell>
        </row>
        <row r="11">
          <cell r="B11">
            <v>44329</v>
          </cell>
        </row>
        <row r="12">
          <cell r="B12">
            <v>0</v>
          </cell>
        </row>
        <row r="13">
          <cell r="B13">
            <v>0</v>
          </cell>
        </row>
        <row r="14">
          <cell r="B14">
            <v>0</v>
          </cell>
        </row>
        <row r="15">
          <cell r="B15">
            <v>44339</v>
          </cell>
        </row>
        <row r="16">
          <cell r="B16">
            <v>44340</v>
          </cell>
        </row>
        <row r="17">
          <cell r="B17">
            <v>44350</v>
          </cell>
        </row>
        <row r="18">
          <cell r="B18">
            <v>0</v>
          </cell>
        </row>
        <row r="19">
          <cell r="B19">
            <v>44472</v>
          </cell>
        </row>
        <row r="20">
          <cell r="B20">
            <v>0</v>
          </cell>
        </row>
        <row r="21">
          <cell r="B21">
            <v>0</v>
          </cell>
        </row>
        <row r="22">
          <cell r="B22">
            <v>44501</v>
          </cell>
        </row>
        <row r="23">
          <cell r="B23">
            <v>0</v>
          </cell>
        </row>
        <row r="24">
          <cell r="B24">
            <v>0</v>
          </cell>
        </row>
        <row r="25">
          <cell r="B25">
            <v>0</v>
          </cell>
        </row>
        <row r="26">
          <cell r="B26">
            <v>0</v>
          </cell>
        </row>
        <row r="27">
          <cell r="B27">
            <v>0</v>
          </cell>
        </row>
        <row r="28">
          <cell r="B28">
            <v>0</v>
          </cell>
        </row>
        <row r="29">
          <cell r="B29">
            <v>0</v>
          </cell>
        </row>
        <row r="30">
          <cell r="B30">
            <v>44554</v>
          </cell>
        </row>
        <row r="31">
          <cell r="B31">
            <v>44555</v>
          </cell>
        </row>
        <row r="32">
          <cell r="B32">
            <v>44556</v>
          </cell>
        </row>
        <row r="33">
          <cell r="B33">
            <v>44561</v>
          </cell>
        </row>
        <row r="34">
          <cell r="B34">
            <v>0</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aubsantrag"/>
      <sheetName val="hinterlegte Feiertage"/>
      <sheetName val="Info Urlaubsberechnung"/>
      <sheetName val="Info Arbeitsbefreiung § 34 AVO"/>
      <sheetName val=" Info Zusatzurlaub § 125 SGB IX"/>
      <sheetName val="Dropdown"/>
    </sheetNames>
    <sheetDataSet>
      <sheetData sheetId="0">
        <row r="3">
          <cell r="C3">
            <v>2021</v>
          </cell>
        </row>
      </sheetData>
      <sheetData sheetId="1">
        <row r="2">
          <cell r="B2">
            <v>44197</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53"/>
  <sheetViews>
    <sheetView tabSelected="1" topLeftCell="A21" zoomScale="90" zoomScaleNormal="90" workbookViewId="0">
      <selection activeCell="E35" sqref="E35"/>
    </sheetView>
  </sheetViews>
  <sheetFormatPr baseColWidth="10" defaultColWidth="14.42578125" defaultRowHeight="15" outlineLevelRow="1" x14ac:dyDescent="0.2"/>
  <cols>
    <col min="1" max="1" width="31.7109375" style="3" customWidth="1"/>
    <col min="2" max="2" width="25.28515625" style="3" customWidth="1"/>
    <col min="3" max="3" width="25.85546875" style="3" customWidth="1"/>
    <col min="4" max="4" width="30.140625" style="3" customWidth="1"/>
    <col min="5" max="5" width="31.5703125" style="3" customWidth="1"/>
    <col min="6" max="6" width="24.140625" style="3" customWidth="1"/>
    <col min="7" max="7" width="11.140625" style="3" bestFit="1" customWidth="1"/>
    <col min="8" max="8" width="16.140625" style="3" bestFit="1" customWidth="1"/>
    <col min="9" max="9" width="17.85546875" style="3" bestFit="1" customWidth="1"/>
    <col min="10" max="10" width="13" style="3" bestFit="1" customWidth="1"/>
    <col min="11" max="11" width="11" style="3" customWidth="1"/>
    <col min="12" max="12" width="10.28515625" style="3" bestFit="1" customWidth="1"/>
    <col min="13" max="13" width="2.85546875" style="3" bestFit="1" customWidth="1"/>
    <col min="14" max="14" width="2" style="3" bestFit="1" customWidth="1"/>
    <col min="15" max="15" width="2.85546875" style="3" bestFit="1" customWidth="1"/>
    <col min="16" max="16384" width="14.42578125" style="3"/>
  </cols>
  <sheetData>
    <row r="1" spans="1:17" hidden="1" outlineLevel="1" x14ac:dyDescent="0.2">
      <c r="A1" s="2"/>
      <c r="B1" s="2"/>
      <c r="G1" s="2"/>
    </row>
    <row r="2" spans="1:17" hidden="1" outlineLevel="1" x14ac:dyDescent="0.2">
      <c r="A2" s="3" t="s">
        <v>78</v>
      </c>
      <c r="B2" s="4"/>
      <c r="C2" s="5"/>
      <c r="E2" s="6">
        <f>B34</f>
        <v>0</v>
      </c>
      <c r="F2" s="43"/>
      <c r="G2" s="61"/>
      <c r="H2" s="7"/>
      <c r="I2" s="7"/>
      <c r="J2" s="7"/>
      <c r="K2" s="7"/>
      <c r="L2" s="7"/>
      <c r="M2" s="7"/>
    </row>
    <row r="3" spans="1:17" hidden="1" outlineLevel="1" x14ac:dyDescent="0.2">
      <c r="B3" s="4"/>
      <c r="C3" s="2" t="s">
        <v>0</v>
      </c>
      <c r="D3" s="2" t="s">
        <v>1</v>
      </c>
      <c r="E3" s="2" t="s">
        <v>76</v>
      </c>
      <c r="F3" s="2"/>
      <c r="G3" s="7" t="s">
        <v>2</v>
      </c>
      <c r="H3" s="7" t="s">
        <v>364</v>
      </c>
      <c r="I3" s="7" t="s">
        <v>365</v>
      </c>
      <c r="J3" s="7" t="s">
        <v>115</v>
      </c>
      <c r="K3" s="7" t="s">
        <v>49</v>
      </c>
      <c r="L3" s="7" t="s">
        <v>220</v>
      </c>
    </row>
    <row r="4" spans="1:17" hidden="1" outlineLevel="1" x14ac:dyDescent="0.2">
      <c r="A4" s="8" t="s">
        <v>3</v>
      </c>
      <c r="B4" s="9">
        <v>1</v>
      </c>
      <c r="C4" s="5" t="e">
        <f>SUM(SUM(Januar!P6:P36)-Januar!R38)</f>
        <v>#VALUE!</v>
      </c>
      <c r="D4" s="5" t="e">
        <f>SUM(Januar!Q:Q)</f>
        <v>#VALUE!</v>
      </c>
      <c r="E4" s="10" t="e">
        <f>Januar!C38</f>
        <v>#VALUE!</v>
      </c>
      <c r="F4" s="10"/>
      <c r="G4" s="7">
        <f>COUNTIF(Januar!T$6:T$36,G$3)</f>
        <v>0</v>
      </c>
      <c r="H4" s="7">
        <f>COUNTIF(Januar!T$6:T$36,H$3)</f>
        <v>0</v>
      </c>
      <c r="I4" s="7">
        <f>COUNTIF(Januar!T$6:T$36,I$3)</f>
        <v>0</v>
      </c>
      <c r="J4" s="7">
        <f>COUNTIF(Januar!T$6:T$36,J$3)</f>
        <v>0</v>
      </c>
      <c r="K4" s="7">
        <f>COUNTIF(Januar!T$6:T$36,K$3)</f>
        <v>0</v>
      </c>
      <c r="L4" s="7">
        <f>COUNTIF(Januar!T$6:T$36,L$3)</f>
        <v>0</v>
      </c>
    </row>
    <row r="5" spans="1:17" hidden="1" outlineLevel="1" x14ac:dyDescent="0.2">
      <c r="A5" s="8" t="s">
        <v>11</v>
      </c>
      <c r="B5" s="9">
        <v>2</v>
      </c>
      <c r="C5" s="5" t="e">
        <f>SUM(SUM(Februar!P6:P34)-Februar!R36)</f>
        <v>#VALUE!</v>
      </c>
      <c r="D5" s="5" t="e">
        <f>SUM(Februar!Q:Q)</f>
        <v>#VALUE!</v>
      </c>
      <c r="E5" s="10" t="e">
        <f>Februar!C36</f>
        <v>#VALUE!</v>
      </c>
      <c r="F5" s="10"/>
      <c r="G5" s="7">
        <f>COUNTIF(Februar!T$6:T$36,G$3)</f>
        <v>0</v>
      </c>
      <c r="H5" s="7">
        <f>COUNTIF(Februar!T$6:T$36,H$3)</f>
        <v>0</v>
      </c>
      <c r="I5" s="7">
        <f>COUNTIF(Februar!T$6:T$36,I$3)</f>
        <v>0</v>
      </c>
      <c r="J5" s="7">
        <f>COUNTIF(Februar!T$6:T$36,J$3)</f>
        <v>0</v>
      </c>
      <c r="K5" s="7">
        <f>COUNTIF(Februar!T$6:T$36,K$3)</f>
        <v>0</v>
      </c>
      <c r="L5" s="7">
        <f>COUNTIF(Februar!T$6:T$36,L$3)</f>
        <v>0</v>
      </c>
    </row>
    <row r="6" spans="1:17" hidden="1" outlineLevel="1" x14ac:dyDescent="0.2">
      <c r="A6" s="8" t="s">
        <v>13</v>
      </c>
      <c r="B6" s="9">
        <v>3</v>
      </c>
      <c r="C6" s="5" t="e">
        <f>SUM(SUM(März!Q6:Q36)-März!U38)</f>
        <v>#VALUE!</v>
      </c>
      <c r="D6" s="5" t="e">
        <f>SUM(März!R:R)</f>
        <v>#VALUE!</v>
      </c>
      <c r="E6" s="10" t="e">
        <f>März!C38</f>
        <v>#VALUE!</v>
      </c>
      <c r="F6" s="10"/>
      <c r="G6" s="7">
        <f>COUNTIF(März!W$6:W$36,G$3)</f>
        <v>0</v>
      </c>
      <c r="H6" s="7">
        <f>COUNTIF(März!W$6:W$36,H$3)</f>
        <v>0</v>
      </c>
      <c r="I6" s="7">
        <f>COUNTIF(März!W$6:W$36,I$3)</f>
        <v>0</v>
      </c>
      <c r="J6" s="7">
        <f>COUNTIF(März!W$6:W$36,J$3)</f>
        <v>0</v>
      </c>
      <c r="K6" s="7">
        <f>COUNTIF(März!W$6:W$36,K$3)</f>
        <v>0</v>
      </c>
      <c r="L6" s="7">
        <f>COUNTIF(März!W$6:W$36,L$3)</f>
        <v>0</v>
      </c>
    </row>
    <row r="7" spans="1:17" hidden="1" outlineLevel="1" x14ac:dyDescent="0.2">
      <c r="A7" s="8" t="s">
        <v>14</v>
      </c>
      <c r="B7" s="9">
        <v>4</v>
      </c>
      <c r="C7" s="5" t="e">
        <f>SUM(SUM(April!Q6:Q36)-April!U38)</f>
        <v>#VALUE!</v>
      </c>
      <c r="D7" s="5" t="e">
        <f>SUM(April!R:R)</f>
        <v>#VALUE!</v>
      </c>
      <c r="E7" s="10" t="e">
        <f>April!C38</f>
        <v>#VALUE!</v>
      </c>
      <c r="F7" s="10"/>
      <c r="G7" s="7">
        <f>COUNTIF(April!W$6:W$36,G$3)</f>
        <v>0</v>
      </c>
      <c r="H7" s="7">
        <f>COUNTIF(April!W$6:W$36,H$3)</f>
        <v>0</v>
      </c>
      <c r="I7" s="7">
        <f>COUNTIF(April!W$6:W$36,I$3)</f>
        <v>0</v>
      </c>
      <c r="J7" s="7">
        <f>COUNTIF(April!W$6:W$36,J$3)</f>
        <v>0</v>
      </c>
      <c r="K7" s="7">
        <f>COUNTIF(April!W$6:W$36,K$3)</f>
        <v>0</v>
      </c>
      <c r="L7" s="7">
        <f>COUNTIF(April!W$6:W$36,L$3)</f>
        <v>0</v>
      </c>
    </row>
    <row r="8" spans="1:17" hidden="1" outlineLevel="1" x14ac:dyDescent="0.2">
      <c r="A8" s="8" t="s">
        <v>15</v>
      </c>
      <c r="B8" s="9">
        <v>5</v>
      </c>
      <c r="C8" s="5" t="e">
        <f>SUM(SUM(Mai!P6:P36)-Mai!R38)</f>
        <v>#VALUE!</v>
      </c>
      <c r="D8" s="5" t="e">
        <f>SUM(Mai!Q:Q)</f>
        <v>#VALUE!</v>
      </c>
      <c r="E8" s="10" t="e">
        <f>Mai!C38</f>
        <v>#VALUE!</v>
      </c>
      <c r="F8" s="10"/>
      <c r="G8" s="7">
        <f>COUNTIF(Mai!T$6:T$36,G$3)</f>
        <v>0</v>
      </c>
      <c r="H8" s="7">
        <f>COUNTIF(Mai!T$6:T$36,H$3)</f>
        <v>0</v>
      </c>
      <c r="I8" s="7">
        <f>COUNTIF(Mai!T$6:T$36,I$3)</f>
        <v>0</v>
      </c>
      <c r="J8" s="7">
        <f>COUNTIF(Mai!T$6:T$36,J$3)</f>
        <v>0</v>
      </c>
      <c r="K8" s="7">
        <f>COUNTIF(Mai!T$6:T$36,K$3)</f>
        <v>0</v>
      </c>
      <c r="L8" s="7">
        <f>COUNTIF(Mai!T$6:T$36,L$3)</f>
        <v>0</v>
      </c>
      <c r="O8" s="11"/>
      <c r="P8" s="11"/>
      <c r="Q8" s="11"/>
    </row>
    <row r="9" spans="1:17" hidden="1" outlineLevel="1" x14ac:dyDescent="0.2">
      <c r="A9" s="8" t="s">
        <v>16</v>
      </c>
      <c r="B9" s="9">
        <v>6</v>
      </c>
      <c r="C9" s="5" t="e">
        <f>SUM(SUM(Juni!P6:P36)-Juni!R38)</f>
        <v>#VALUE!</v>
      </c>
      <c r="D9" s="5" t="e">
        <f>SUM(Juni!Q:Q)</f>
        <v>#VALUE!</v>
      </c>
      <c r="E9" s="10" t="e">
        <f>Juni!C38</f>
        <v>#VALUE!</v>
      </c>
      <c r="F9" s="10"/>
      <c r="G9" s="7">
        <f>COUNTIF(Juni!T$6:T$36,G$3)</f>
        <v>0</v>
      </c>
      <c r="H9" s="7">
        <f>COUNTIF(Juni!T$6:T$36,H$3)</f>
        <v>0</v>
      </c>
      <c r="I9" s="7">
        <f>COUNTIF(Juni!T$6:T$36,I$3)</f>
        <v>0</v>
      </c>
      <c r="J9" s="7">
        <f>COUNTIF(Juni!T$6:T$36,J$3)</f>
        <v>0</v>
      </c>
      <c r="K9" s="7">
        <f>COUNTIF(Juni!T$6:T$36,K$3)</f>
        <v>0</v>
      </c>
      <c r="L9" s="7">
        <f>COUNTIF(Juni!T$6:T$36,L$3)</f>
        <v>0</v>
      </c>
      <c r="O9" s="11"/>
      <c r="P9" s="11"/>
      <c r="Q9" s="11"/>
    </row>
    <row r="10" spans="1:17" hidden="1" outlineLevel="1" x14ac:dyDescent="0.2">
      <c r="A10" s="12" t="s">
        <v>17</v>
      </c>
      <c r="B10" s="9">
        <v>7</v>
      </c>
      <c r="C10" s="5" t="e">
        <f>SUM(SUM(Juli!P6:P36)-Juli!R38)</f>
        <v>#VALUE!</v>
      </c>
      <c r="D10" s="5" t="e">
        <f>SUM(Juli!Q:Q)</f>
        <v>#VALUE!</v>
      </c>
      <c r="E10" s="10" t="e">
        <f>Juli!C38</f>
        <v>#VALUE!</v>
      </c>
      <c r="F10" s="10"/>
      <c r="G10" s="7">
        <f>COUNTIF(Juli!T$6:T$36,G$3)</f>
        <v>0</v>
      </c>
      <c r="H10" s="7">
        <f>COUNTIF(Juli!T$6:T$36,H$3)</f>
        <v>0</v>
      </c>
      <c r="I10" s="7">
        <f>COUNTIF(Juli!T$6:T$36,I$3)</f>
        <v>0</v>
      </c>
      <c r="J10" s="7">
        <f>COUNTIF(Juli!T$6:T$36,J$3)</f>
        <v>0</v>
      </c>
      <c r="K10" s="7">
        <f>COUNTIF(Juli!T$6:T$36,K$3)</f>
        <v>0</v>
      </c>
      <c r="L10" s="7">
        <f>COUNTIF(Juli!T$6:T$36,L$3)</f>
        <v>0</v>
      </c>
      <c r="P10" s="11"/>
      <c r="Q10" s="11"/>
    </row>
    <row r="11" spans="1:17" hidden="1" outlineLevel="1" x14ac:dyDescent="0.2">
      <c r="A11" s="12" t="s">
        <v>18</v>
      </c>
      <c r="B11" s="9">
        <v>8</v>
      </c>
      <c r="C11" s="5" t="e">
        <f>SUM(SUM(August!P6:P36)-August!R38)</f>
        <v>#VALUE!</v>
      </c>
      <c r="D11" s="5" t="e">
        <f>SUM(August!Q:Q)</f>
        <v>#VALUE!</v>
      </c>
      <c r="E11" s="10" t="e">
        <f>August!C38</f>
        <v>#VALUE!</v>
      </c>
      <c r="F11" s="10"/>
      <c r="G11" s="7">
        <f>COUNTIF(August!T$6:T$36,G$3)</f>
        <v>0</v>
      </c>
      <c r="H11" s="7">
        <f>COUNTIF(August!T$6:T$36,H$3)</f>
        <v>0</v>
      </c>
      <c r="I11" s="7">
        <f>COUNTIF(August!T$6:T$36,I$3)</f>
        <v>0</v>
      </c>
      <c r="J11" s="7">
        <f>COUNTIF(August!T$6:T$36,J$3)</f>
        <v>0</v>
      </c>
      <c r="K11" s="7">
        <f>COUNTIF(August!T$6:T$36,K$3)</f>
        <v>0</v>
      </c>
      <c r="L11" s="7">
        <f>COUNTIF(August!T$6:T$36,L$3)</f>
        <v>0</v>
      </c>
      <c r="O11" s="11"/>
      <c r="P11" s="11"/>
      <c r="Q11" s="11"/>
    </row>
    <row r="12" spans="1:17" hidden="1" outlineLevel="1" x14ac:dyDescent="0.2">
      <c r="A12" s="12" t="s">
        <v>19</v>
      </c>
      <c r="B12" s="9">
        <v>9</v>
      </c>
      <c r="C12" s="5" t="e">
        <f>SUM(SUM(September!P6:P36)-September!R38)</f>
        <v>#VALUE!</v>
      </c>
      <c r="D12" s="5" t="e">
        <f>SUM(September!Q:Q)</f>
        <v>#VALUE!</v>
      </c>
      <c r="E12" s="10" t="e">
        <f>September!C38</f>
        <v>#VALUE!</v>
      </c>
      <c r="F12" s="10"/>
      <c r="G12" s="7">
        <f>COUNTIF(September!T$6:T$36,G$3)</f>
        <v>0</v>
      </c>
      <c r="H12" s="7">
        <f>COUNTIF(September!T$6:T$36,H$3)</f>
        <v>0</v>
      </c>
      <c r="I12" s="7">
        <f>COUNTIF(September!T$6:T$36,I$3)</f>
        <v>0</v>
      </c>
      <c r="J12" s="7">
        <f>COUNTIF(September!T$6:T$36,J$3)</f>
        <v>0</v>
      </c>
      <c r="K12" s="7">
        <f>COUNTIF(September!T$6:T$36,K$3)</f>
        <v>0</v>
      </c>
      <c r="L12" s="7">
        <f>COUNTIF(September!T$6:T$36,L$3)</f>
        <v>0</v>
      </c>
      <c r="P12" s="11"/>
      <c r="Q12" s="11"/>
    </row>
    <row r="13" spans="1:17" hidden="1" outlineLevel="1" x14ac:dyDescent="0.2">
      <c r="A13" s="12" t="s">
        <v>20</v>
      </c>
      <c r="B13" s="9">
        <v>10</v>
      </c>
      <c r="C13" s="5" t="e">
        <f>SUM(SUM(Oktober!P6:P36)-Oktober!R38)</f>
        <v>#VALUE!</v>
      </c>
      <c r="D13" s="5" t="e">
        <f>SUM(Oktober!Q:Q)</f>
        <v>#VALUE!</v>
      </c>
      <c r="E13" s="10" t="e">
        <f>Oktober!C38</f>
        <v>#VALUE!</v>
      </c>
      <c r="F13" s="10"/>
      <c r="G13" s="7">
        <f>COUNTIF(Oktober!T$6:T$36,G$3)</f>
        <v>0</v>
      </c>
      <c r="H13" s="7">
        <f>COUNTIF(Oktober!T$6:T$36,H$3)</f>
        <v>0</v>
      </c>
      <c r="I13" s="7">
        <f>COUNTIF(Oktober!T$6:T$36,I$3)</f>
        <v>0</v>
      </c>
      <c r="J13" s="7">
        <f>COUNTIF(Oktober!T$6:T$36,J$3)</f>
        <v>0</v>
      </c>
      <c r="K13" s="7">
        <f>COUNTIF(Oktober!T$6:T$36,K$3)</f>
        <v>0</v>
      </c>
      <c r="L13" s="7">
        <f>COUNTIF(Oktober!T$6:T$36,L$3)</f>
        <v>0</v>
      </c>
      <c r="O13" s="11"/>
      <c r="P13" s="11"/>
    </row>
    <row r="14" spans="1:17" hidden="1" outlineLevel="1" x14ac:dyDescent="0.2">
      <c r="A14" s="12" t="s">
        <v>21</v>
      </c>
      <c r="B14" s="9">
        <v>11</v>
      </c>
      <c r="C14" s="5" t="e">
        <f>SUM(SUM(November!P6:P36)-November!R38)</f>
        <v>#VALUE!</v>
      </c>
      <c r="D14" s="5" t="e">
        <f>SUM(November!Q:Q)</f>
        <v>#VALUE!</v>
      </c>
      <c r="E14" s="10" t="e">
        <f>November!C38</f>
        <v>#VALUE!</v>
      </c>
      <c r="F14" s="10"/>
      <c r="G14" s="7">
        <f>COUNTIF(November!T$6:T$36,G$3)</f>
        <v>0</v>
      </c>
      <c r="H14" s="7">
        <f>COUNTIF(November!T$6:T$36,H$3)</f>
        <v>0</v>
      </c>
      <c r="I14" s="7">
        <f>COUNTIF(November!T$6:T$36,I$3)</f>
        <v>0</v>
      </c>
      <c r="J14" s="7">
        <f>COUNTIF(November!T$6:T$36,J$3)</f>
        <v>0</v>
      </c>
      <c r="K14" s="7">
        <f>COUNTIF(November!T$6:T$36,K$3)</f>
        <v>0</v>
      </c>
      <c r="L14" s="7">
        <f>COUNTIF(November!T$6:T$36,L$3)</f>
        <v>0</v>
      </c>
      <c r="P14" s="11"/>
    </row>
    <row r="15" spans="1:17" hidden="1" outlineLevel="1" x14ac:dyDescent="0.2">
      <c r="A15" s="12" t="s">
        <v>22</v>
      </c>
      <c r="B15" s="9">
        <v>12</v>
      </c>
      <c r="C15" s="5" t="e">
        <f>SUM(SUM(Dezember!P6:P36)-Dezember!R38)</f>
        <v>#VALUE!</v>
      </c>
      <c r="D15" s="5" t="e">
        <f>SUM(Dezember!Q:Q)</f>
        <v>#VALUE!</v>
      </c>
      <c r="E15" s="10" t="e">
        <f>Dezember!C38</f>
        <v>#VALUE!</v>
      </c>
      <c r="F15" s="10"/>
      <c r="G15" s="7">
        <f>COUNTIF(Dezember!T$6:T$36,G$3)</f>
        <v>0</v>
      </c>
      <c r="H15" s="7">
        <f>COUNTIF(Dezember!T$6:T$36,H$3)</f>
        <v>0</v>
      </c>
      <c r="I15" s="7">
        <f>COUNTIF(Dezember!T$6:T$36,I$3)</f>
        <v>0</v>
      </c>
      <c r="J15" s="7">
        <f>COUNTIF(Dezember!T$6:T$36,J$3)</f>
        <v>0</v>
      </c>
      <c r="K15" s="7">
        <f>COUNTIF(Dezember!T$6:T$36,K$3)</f>
        <v>0</v>
      </c>
      <c r="L15" s="7">
        <f>COUNTIF(Dezember!T$6:T$36,L$3)</f>
        <v>0</v>
      </c>
    </row>
    <row r="16" spans="1:17" hidden="1" outlineLevel="1" x14ac:dyDescent="0.2">
      <c r="G16" s="7"/>
      <c r="H16" s="7"/>
      <c r="I16" s="7"/>
      <c r="J16" s="7"/>
      <c r="K16" s="7"/>
      <c r="L16" s="7"/>
    </row>
    <row r="17" spans="1:12" hidden="1" outlineLevel="1" x14ac:dyDescent="0.2">
      <c r="A17" s="11" t="s">
        <v>77</v>
      </c>
      <c r="B17" s="2"/>
      <c r="C17" s="2"/>
      <c r="E17" s="6" t="e">
        <f>E15</f>
        <v>#VALUE!</v>
      </c>
      <c r="F17" s="43"/>
      <c r="G17" s="13">
        <f t="shared" ref="G17:L17" si="0">SUM(G4:G15)</f>
        <v>0</v>
      </c>
      <c r="H17" s="13">
        <f t="shared" si="0"/>
        <v>0</v>
      </c>
      <c r="I17" s="13">
        <f t="shared" si="0"/>
        <v>0</v>
      </c>
      <c r="J17" s="13">
        <f t="shared" si="0"/>
        <v>0</v>
      </c>
      <c r="K17" s="13">
        <f t="shared" si="0"/>
        <v>0</v>
      </c>
      <c r="L17" s="13">
        <f t="shared" si="0"/>
        <v>0</v>
      </c>
    </row>
    <row r="18" spans="1:12" hidden="1" outlineLevel="1" x14ac:dyDescent="0.2">
      <c r="A18" s="11"/>
      <c r="B18" s="11"/>
      <c r="C18" s="2"/>
      <c r="D18" s="62"/>
      <c r="E18" s="14"/>
      <c r="F18" s="14"/>
      <c r="G18" s="2"/>
      <c r="H18" s="2"/>
      <c r="I18" s="2"/>
      <c r="J18" s="2"/>
      <c r="K18" s="2"/>
      <c r="L18" s="2"/>
    </row>
    <row r="19" spans="1:12" hidden="1" outlineLevel="1" x14ac:dyDescent="0.2">
      <c r="A19" s="11"/>
      <c r="B19" s="11"/>
      <c r="C19" s="2"/>
      <c r="D19" s="15"/>
      <c r="E19" s="16"/>
      <c r="F19" s="16"/>
      <c r="G19" s="2"/>
      <c r="H19" s="2"/>
      <c r="I19" s="2"/>
      <c r="J19" s="2"/>
      <c r="K19" s="2"/>
      <c r="L19" s="2"/>
    </row>
    <row r="20" spans="1:12" hidden="1" outlineLevel="1" x14ac:dyDescent="0.2">
      <c r="A20" s="11"/>
      <c r="B20" s="11"/>
      <c r="C20" s="11"/>
      <c r="D20" s="11"/>
      <c r="E20" s="11"/>
      <c r="F20" s="11"/>
      <c r="G20" s="2"/>
      <c r="H20" s="2"/>
      <c r="I20" s="2"/>
      <c r="J20" s="2"/>
      <c r="K20" s="2"/>
      <c r="L20" s="2"/>
    </row>
    <row r="21" spans="1:12" collapsed="1" x14ac:dyDescent="0.2"/>
    <row r="22" spans="1:12" x14ac:dyDescent="0.2">
      <c r="A22" s="3" t="s">
        <v>429</v>
      </c>
      <c r="B22" s="337" t="s">
        <v>430</v>
      </c>
      <c r="C22" s="338"/>
      <c r="D22" s="338"/>
    </row>
    <row r="23" spans="1:12" x14ac:dyDescent="0.2">
      <c r="B23" s="337" t="s">
        <v>431</v>
      </c>
      <c r="C23" s="338"/>
      <c r="D23" s="338"/>
    </row>
    <row r="24" spans="1:12" x14ac:dyDescent="0.2">
      <c r="B24" s="337" t="s">
        <v>490</v>
      </c>
      <c r="C24" s="338"/>
      <c r="D24" s="338"/>
    </row>
    <row r="26" spans="1:12" x14ac:dyDescent="0.2">
      <c r="A26" s="64" t="e">
        <f>VLOOKUP(B26,Dropdwon!P:Q,2,FALSE)</f>
        <v>#N/A</v>
      </c>
      <c r="B26" s="342"/>
      <c r="C26" s="342"/>
      <c r="E26" s="18"/>
    </row>
    <row r="27" spans="1:12" x14ac:dyDescent="0.2">
      <c r="A27" s="17" t="s">
        <v>23</v>
      </c>
      <c r="B27" s="65" t="s">
        <v>289</v>
      </c>
      <c r="C27" s="63" t="s">
        <v>24</v>
      </c>
      <c r="D27" s="67"/>
      <c r="E27" s="18"/>
      <c r="F27" s="18"/>
      <c r="G27" s="30" t="s">
        <v>53</v>
      </c>
      <c r="H27" s="30" t="s">
        <v>226</v>
      </c>
      <c r="I27" s="340" t="s">
        <v>56</v>
      </c>
      <c r="J27" s="340"/>
      <c r="K27" s="31"/>
    </row>
    <row r="28" spans="1:12" x14ac:dyDescent="0.2">
      <c r="A28" s="17" t="s">
        <v>60</v>
      </c>
      <c r="B28" s="65"/>
      <c r="C28" s="63" t="s">
        <v>61</v>
      </c>
      <c r="D28" s="85"/>
      <c r="E28" s="18"/>
      <c r="F28" s="18"/>
      <c r="G28" s="28" t="s">
        <v>25</v>
      </c>
      <c r="H28" s="20">
        <v>1</v>
      </c>
      <c r="I28" s="68" t="s">
        <v>54</v>
      </c>
      <c r="J28" s="69" t="e">
        <f>Dienstplan!A13</f>
        <v>#VALUE!</v>
      </c>
      <c r="K28" s="32" t="str">
        <f>IF(I28="ja","0","1")</f>
        <v>0</v>
      </c>
    </row>
    <row r="29" spans="1:12" x14ac:dyDescent="0.2">
      <c r="A29" s="17" t="s">
        <v>420</v>
      </c>
      <c r="B29" s="65"/>
      <c r="E29" s="18"/>
      <c r="F29" s="18"/>
      <c r="G29" s="28" t="s">
        <v>26</v>
      </c>
      <c r="H29" s="20">
        <v>2</v>
      </c>
      <c r="I29" s="68" t="s">
        <v>54</v>
      </c>
      <c r="J29" s="69" t="e">
        <f>Dienstplan!A19</f>
        <v>#VALUE!</v>
      </c>
      <c r="K29" s="32" t="str">
        <f>IF(I29="ja","0","1")</f>
        <v>0</v>
      </c>
    </row>
    <row r="30" spans="1:12" x14ac:dyDescent="0.2">
      <c r="A30" s="17" t="s">
        <v>62</v>
      </c>
      <c r="B30" s="92"/>
      <c r="C30" s="63" t="s">
        <v>280</v>
      </c>
      <c r="D30" s="19" t="str">
        <f>IF(AND($B$28="pFK",$D$28="mit AZ-Verkürzung (pFK)"),Dropdwon!H2*STAMMDATENBLATT!$B$30,IF(AND($B$28="pFK",$D$28="ohne AZ-Verkürzung"),Dropdwon!H9*STAMMDATENBLATT!$B$30,IF(AND($B$28="nicht pFK",$D$28="mit AZ-Verkürzung (nicht pFK) Kind U12"),Dropdwon!H3*STAMMDATENBLATT!$B$30,IF(AND($B$28="nicht pFK",$D$28="mit AZ-Verkürzung (nicht pFK) Alter Ü60"),Dropdwon!H4*STAMMDATENBLATT!$B$30,IF(AND($B$28="nicht pFK",$D$28="ohne AZ-Verkürzung"),Dropdwon!H10*STAMMDATENBLATT!$B$30,IF(AND($B$28="AP/PiA",$D$28="mit AZ-Verkürzung (pFK)"),Dropdwon!H2*STAMMDATENBLATT!$B$30,IF(AND($B$28="AP/PiA",$D$28="ohne AZ-Verkürzung"),Dropdwon!H9*STAMMDATENBLATT!$B$30,IF($B$28="FSJ &lt; 18",Dropdwon!H7*STAMMDATENBLATT!$B$30,IF($B$28="FSJ &gt; 18",Dropdwon!H7*STAMMDATENBLATT!$B$30,"Berufsgruppe oder AZ-Verkürzung korrigieren!")))))))))</f>
        <v>Berufsgruppe oder AZ-Verkürzung korrigieren!</v>
      </c>
      <c r="E30" s="72"/>
      <c r="F30" s="20"/>
      <c r="G30" s="28" t="s">
        <v>27</v>
      </c>
      <c r="H30" s="20">
        <v>3</v>
      </c>
      <c r="I30" s="68" t="s">
        <v>54</v>
      </c>
      <c r="J30" s="69" t="e">
        <f>Dienstplan!A25</f>
        <v>#VALUE!</v>
      </c>
      <c r="K30" s="32" t="str">
        <f>IF(I30="ja","0","1")</f>
        <v>0</v>
      </c>
    </row>
    <row r="31" spans="1:12" x14ac:dyDescent="0.2">
      <c r="A31" s="17" t="s">
        <v>228</v>
      </c>
      <c r="B31" s="19">
        <f>IF(OR(B28="pFK",B28="AP/PiA"),D30*0.8,0)</f>
        <v>0</v>
      </c>
      <c r="C31" s="63" t="s">
        <v>229</v>
      </c>
      <c r="D31" s="19">
        <f>IF(OR(B28="pFK",B28="AP/PiA"),D30*0.2,0)</f>
        <v>0</v>
      </c>
      <c r="E31" s="18"/>
      <c r="F31" s="18"/>
      <c r="G31" s="28" t="s">
        <v>28</v>
      </c>
      <c r="H31" s="20">
        <v>4</v>
      </c>
      <c r="I31" s="68" t="s">
        <v>54</v>
      </c>
      <c r="J31" s="69" t="e">
        <f>Dienstplan!A31</f>
        <v>#VALUE!</v>
      </c>
      <c r="K31" s="32" t="str">
        <f>IF(I31="ja","0","1")</f>
        <v>0</v>
      </c>
    </row>
    <row r="32" spans="1:12" x14ac:dyDescent="0.2">
      <c r="A32" s="17" t="s">
        <v>79</v>
      </c>
      <c r="B32" s="66" t="e">
        <f>DATEVALUE("01.01."&amp;STAMMDATENBLATT!$D$27)</f>
        <v>#VALUE!</v>
      </c>
      <c r="C32" s="63" t="s">
        <v>80</v>
      </c>
      <c r="D32" s="66" t="e">
        <f>DATEVALUE("31.12."&amp;STAMMDATENBLATT!$D$27)</f>
        <v>#VALUE!</v>
      </c>
      <c r="E32" s="21" t="e">
        <f>(D32-B32+1)/IF(DATE(D27,2,29)=EOMONTH(DATE(D27,2,1),0),30.5,30.41666667)</f>
        <v>#VALUE!</v>
      </c>
      <c r="F32" s="21"/>
      <c r="G32" s="28" t="s">
        <v>29</v>
      </c>
      <c r="H32" s="20">
        <v>5</v>
      </c>
      <c r="I32" s="68" t="s">
        <v>54</v>
      </c>
      <c r="J32" s="69" t="e">
        <f>Dienstplan!A37</f>
        <v>#VALUE!</v>
      </c>
      <c r="K32" s="32" t="str">
        <f>IF(I32="ja","0","1")</f>
        <v>0</v>
      </c>
    </row>
    <row r="33" spans="1:16" x14ac:dyDescent="0.2">
      <c r="A33" s="17" t="s">
        <v>425</v>
      </c>
      <c r="B33" s="335"/>
      <c r="C33" s="334" t="s">
        <v>427</v>
      </c>
      <c r="D33" s="336" t="e">
        <f>D34*24</f>
        <v>#VALUE!</v>
      </c>
      <c r="E33" s="21"/>
      <c r="F33" s="18"/>
      <c r="G33" s="17" t="s">
        <v>30</v>
      </c>
      <c r="H33" s="33">
        <v>6</v>
      </c>
      <c r="I33" s="34" t="s">
        <v>55</v>
      </c>
      <c r="J33" s="35">
        <v>0</v>
      </c>
      <c r="K33" s="18"/>
    </row>
    <row r="34" spans="1:16" x14ac:dyDescent="0.2">
      <c r="A34" s="17" t="s">
        <v>426</v>
      </c>
      <c r="B34" s="19">
        <f>B33/24</f>
        <v>0</v>
      </c>
      <c r="C34" s="334" t="s">
        <v>428</v>
      </c>
      <c r="D34" s="19" t="e">
        <f>E17</f>
        <v>#VALUE!</v>
      </c>
      <c r="E34" s="18"/>
      <c r="F34" s="18"/>
      <c r="G34" s="17" t="s">
        <v>31</v>
      </c>
      <c r="H34" s="33">
        <v>7</v>
      </c>
      <c r="I34" s="34" t="s">
        <v>55</v>
      </c>
      <c r="J34" s="35">
        <v>0</v>
      </c>
      <c r="K34" s="18"/>
    </row>
    <row r="35" spans="1:16" x14ac:dyDescent="0.2">
      <c r="A35" s="344" t="s">
        <v>83</v>
      </c>
      <c r="B35" s="344"/>
      <c r="C35" s="344"/>
      <c r="D35" s="19">
        <f>Dropdwon!H14*STAMMDATENBLATT!B30</f>
        <v>0</v>
      </c>
      <c r="E35" s="18"/>
      <c r="F35" s="20"/>
      <c r="G35" s="341" t="s">
        <v>230</v>
      </c>
      <c r="H35" s="341"/>
      <c r="I35" s="61">
        <f>COUNTIF(I$28:I$32,"ja")</f>
        <v>5</v>
      </c>
      <c r="J35" s="36"/>
      <c r="K35" s="37" t="str">
        <f>CONCATENATE(K28,K29,K30,K31,K32,"11")</f>
        <v>0000011</v>
      </c>
    </row>
    <row r="36" spans="1:16" x14ac:dyDescent="0.2">
      <c r="A36" s="44" t="e">
        <f>VLOOKUP(B28,Dropdwon!E2:K10,7,FALSE)</f>
        <v>#N/A</v>
      </c>
      <c r="B36" s="42"/>
      <c r="C36" s="63" t="s">
        <v>84</v>
      </c>
      <c r="D36" s="22" t="e">
        <f>ROUND(SUM(AVERAGE(I35,I46)*A36/12*E32+B41+C41+0.15),0)</f>
        <v>#N/A</v>
      </c>
      <c r="E36" s="20"/>
      <c r="G36" s="62"/>
      <c r="H36" s="62"/>
      <c r="K36" s="9"/>
    </row>
    <row r="37" spans="1:16" x14ac:dyDescent="0.2">
      <c r="A37" s="47" t="s">
        <v>234</v>
      </c>
      <c r="B37" s="48">
        <f>K17</f>
        <v>0</v>
      </c>
      <c r="C37" s="48" t="s">
        <v>235</v>
      </c>
      <c r="D37" s="48">
        <f>L17</f>
        <v>0</v>
      </c>
      <c r="G37" s="30" t="s">
        <v>53</v>
      </c>
      <c r="H37" s="30" t="s">
        <v>227</v>
      </c>
      <c r="I37" s="340" t="s">
        <v>56</v>
      </c>
      <c r="J37" s="340"/>
      <c r="K37" s="31"/>
    </row>
    <row r="38" spans="1:16" x14ac:dyDescent="0.2">
      <c r="G38" s="28" t="s">
        <v>25</v>
      </c>
      <c r="H38" s="20">
        <v>1</v>
      </c>
      <c r="I38" s="68" t="s">
        <v>54</v>
      </c>
      <c r="J38" s="69" t="e">
        <f>Dienstplan!A15</f>
        <v>#VALUE!</v>
      </c>
      <c r="K38" s="32" t="str">
        <f>IF(I38="ja","0","1")</f>
        <v>0</v>
      </c>
      <c r="L38" s="2"/>
    </row>
    <row r="39" spans="1:16" x14ac:dyDescent="0.2">
      <c r="A39" s="40" t="s">
        <v>52</v>
      </c>
      <c r="F39" s="2"/>
      <c r="G39" s="28" t="s">
        <v>26</v>
      </c>
      <c r="H39" s="20">
        <v>2</v>
      </c>
      <c r="I39" s="68" t="s">
        <v>54</v>
      </c>
      <c r="J39" s="69" t="e">
        <f>Dienstplan!A21</f>
        <v>#VALUE!</v>
      </c>
      <c r="K39" s="32" t="str">
        <f>IF(I39="ja","0","1")</f>
        <v>0</v>
      </c>
      <c r="L39" s="2"/>
      <c r="M39" s="11"/>
      <c r="N39" s="11"/>
    </row>
    <row r="40" spans="1:16" x14ac:dyDescent="0.2">
      <c r="A40" s="2" t="s">
        <v>282</v>
      </c>
      <c r="B40" s="2" t="s">
        <v>86</v>
      </c>
      <c r="C40" s="23" t="s">
        <v>113</v>
      </c>
      <c r="D40" s="2" t="s">
        <v>87</v>
      </c>
      <c r="E40" s="26" t="s">
        <v>281</v>
      </c>
      <c r="F40" s="25"/>
      <c r="G40" s="28" t="s">
        <v>27</v>
      </c>
      <c r="H40" s="20">
        <v>3</v>
      </c>
      <c r="I40" s="68" t="s">
        <v>54</v>
      </c>
      <c r="J40" s="69" t="e">
        <f>Dienstplan!A27</f>
        <v>#VALUE!</v>
      </c>
      <c r="K40" s="32" t="str">
        <f>IF(I40="ja","0","1")</f>
        <v>0</v>
      </c>
      <c r="L40" s="11"/>
      <c r="M40" s="11"/>
    </row>
    <row r="41" spans="1:16" x14ac:dyDescent="0.2">
      <c r="A41" s="24" t="e">
        <f>ROUND(SUM(AVERAGE(I35,I46)*A36/12*E32+0.15),0)</f>
        <v>#N/A</v>
      </c>
      <c r="B41" s="70"/>
      <c r="C41" s="46" t="e">
        <f>Urlaubsantrag!E15</f>
        <v>#VALUE!</v>
      </c>
      <c r="D41" s="2">
        <f>G17</f>
        <v>0</v>
      </c>
      <c r="E41" s="25" t="e">
        <f>A41+B41+C41-D41</f>
        <v>#N/A</v>
      </c>
      <c r="F41" s="2"/>
      <c r="G41" s="28" t="s">
        <v>28</v>
      </c>
      <c r="H41" s="20">
        <v>4</v>
      </c>
      <c r="I41" s="68" t="s">
        <v>54</v>
      </c>
      <c r="J41" s="69" t="e">
        <f>Dienstplan!A33</f>
        <v>#VALUE!</v>
      </c>
      <c r="K41" s="32" t="str">
        <f>IF(I41="ja","0","1")</f>
        <v>0</v>
      </c>
      <c r="L41" s="11"/>
    </row>
    <row r="42" spans="1:16" x14ac:dyDescent="0.2">
      <c r="B42" s="41" t="s">
        <v>112</v>
      </c>
      <c r="C42" s="341" t="s">
        <v>218</v>
      </c>
      <c r="D42" s="341"/>
      <c r="E42" s="26" t="s">
        <v>219</v>
      </c>
      <c r="F42" s="27"/>
      <c r="G42" s="28" t="s">
        <v>29</v>
      </c>
      <c r="H42" s="20">
        <v>5</v>
      </c>
      <c r="I42" s="68" t="s">
        <v>54</v>
      </c>
      <c r="J42" s="69" t="e">
        <f>Dienstplan!A39</f>
        <v>#VALUE!</v>
      </c>
      <c r="K42" s="32" t="str">
        <f>IF(I42="ja","0","1")</f>
        <v>0</v>
      </c>
      <c r="L42" s="11"/>
    </row>
    <row r="43" spans="1:16" x14ac:dyDescent="0.2">
      <c r="B43" s="24">
        <f>SUM(Urlaubsantrag!E11:E14)</f>
        <v>0</v>
      </c>
      <c r="D43" s="2">
        <f>J17</f>
        <v>0</v>
      </c>
      <c r="E43" s="26">
        <f>B43-D43</f>
        <v>0</v>
      </c>
      <c r="F43" s="2"/>
      <c r="G43" s="17" t="s">
        <v>30</v>
      </c>
      <c r="H43" s="33">
        <v>6</v>
      </c>
      <c r="I43" s="34" t="s">
        <v>55</v>
      </c>
      <c r="J43" s="35">
        <v>0</v>
      </c>
      <c r="K43" s="18"/>
      <c r="L43" s="11"/>
    </row>
    <row r="44" spans="1:16" x14ac:dyDescent="0.2">
      <c r="B44" s="41" t="s">
        <v>114</v>
      </c>
      <c r="C44" s="341" t="s">
        <v>216</v>
      </c>
      <c r="D44" s="341"/>
      <c r="E44" s="26" t="s">
        <v>217</v>
      </c>
      <c r="F44" s="2"/>
      <c r="G44" s="17" t="s">
        <v>31</v>
      </c>
      <c r="H44" s="33">
        <v>7</v>
      </c>
      <c r="I44" s="34" t="s">
        <v>55</v>
      </c>
      <c r="J44" s="35">
        <v>0</v>
      </c>
      <c r="K44" s="18"/>
      <c r="L44" s="11"/>
    </row>
    <row r="45" spans="1:16" x14ac:dyDescent="0.2">
      <c r="B45" s="71"/>
      <c r="D45" s="2">
        <f>H17</f>
        <v>0</v>
      </c>
      <c r="E45" s="26">
        <f>B45-D45</f>
        <v>0</v>
      </c>
      <c r="F45" s="2"/>
      <c r="K45" s="37" t="str">
        <f>CONCATENATE(K38,K39,K40,K41,K42,"11")</f>
        <v>0000011</v>
      </c>
      <c r="L45" s="11"/>
    </row>
    <row r="46" spans="1:16" x14ac:dyDescent="0.2">
      <c r="B46" s="41" t="s">
        <v>283</v>
      </c>
      <c r="C46" s="341" t="s">
        <v>284</v>
      </c>
      <c r="D46" s="341"/>
      <c r="E46" s="26" t="s">
        <v>285</v>
      </c>
      <c r="F46" s="2"/>
      <c r="G46" s="341" t="s">
        <v>231</v>
      </c>
      <c r="H46" s="341"/>
      <c r="I46" s="61">
        <f>COUNTIF(I$38:I$42,"ja")</f>
        <v>5</v>
      </c>
      <c r="J46" s="109" t="e">
        <f>SUM(J28,J29,J30,J31,J32,J38,J39,J40,J41,J42)/2-D30</f>
        <v>#VALUE!</v>
      </c>
      <c r="K46" s="37" t="s">
        <v>309</v>
      </c>
      <c r="L46" s="11"/>
    </row>
    <row r="47" spans="1:16" x14ac:dyDescent="0.2">
      <c r="B47" s="71"/>
      <c r="D47" s="2">
        <f>I17</f>
        <v>0</v>
      </c>
      <c r="E47" s="26">
        <f>B47-D47</f>
        <v>0</v>
      </c>
      <c r="F47" s="2"/>
      <c r="G47" s="346" t="s">
        <v>394</v>
      </c>
      <c r="H47" s="346"/>
      <c r="I47" s="110">
        <f>AVERAGE(I35,I46)</f>
        <v>5</v>
      </c>
      <c r="J47" s="11"/>
      <c r="K47" s="11"/>
      <c r="L47" s="11"/>
    </row>
    <row r="48" spans="1:16" x14ac:dyDescent="0.2">
      <c r="C48" s="45"/>
      <c r="D48" s="2"/>
      <c r="E48" s="2"/>
      <c r="F48" s="29"/>
      <c r="G48" s="29"/>
      <c r="H48" s="29"/>
      <c r="I48" s="29"/>
      <c r="J48" s="29"/>
      <c r="K48" s="29"/>
      <c r="L48" s="29"/>
      <c r="M48" s="29"/>
      <c r="N48" s="29"/>
      <c r="O48" s="29"/>
      <c r="P48" s="29"/>
    </row>
    <row r="49" spans="1:17" x14ac:dyDescent="0.2">
      <c r="B49" s="45"/>
      <c r="C49" s="2"/>
      <c r="D49" s="26"/>
      <c r="E49" s="2"/>
      <c r="F49" s="29"/>
      <c r="G49" s="29"/>
      <c r="H49" s="29"/>
      <c r="I49" s="29"/>
      <c r="J49" s="29"/>
      <c r="K49" s="29"/>
      <c r="L49" s="29"/>
      <c r="M49" s="29"/>
      <c r="N49" s="29"/>
      <c r="O49" s="29"/>
      <c r="P49" s="29"/>
    </row>
    <row r="50" spans="1:17" x14ac:dyDescent="0.2">
      <c r="A50" s="343"/>
      <c r="B50" s="343"/>
      <c r="C50" s="29"/>
      <c r="D50" s="345"/>
      <c r="E50" s="345"/>
      <c r="F50" s="29"/>
      <c r="G50" s="29"/>
      <c r="H50" s="29"/>
      <c r="I50" s="29"/>
      <c r="J50" s="29"/>
      <c r="K50" s="29"/>
      <c r="L50" s="29"/>
      <c r="M50" s="29"/>
      <c r="N50" s="29"/>
      <c r="O50" s="29"/>
      <c r="P50" s="29"/>
    </row>
    <row r="51" spans="1:17" x14ac:dyDescent="0.2">
      <c r="A51" s="343"/>
      <c r="B51" s="343"/>
      <c r="C51" s="29"/>
      <c r="D51" s="345"/>
      <c r="E51" s="345"/>
      <c r="F51" s="38"/>
      <c r="G51" s="38"/>
      <c r="H51" s="38"/>
      <c r="I51" s="38"/>
      <c r="J51" s="38"/>
      <c r="K51" s="38"/>
      <c r="L51" s="38"/>
      <c r="M51" s="38"/>
      <c r="N51" s="38"/>
      <c r="P51" s="39"/>
      <c r="Q51" s="39"/>
    </row>
    <row r="52" spans="1:17" x14ac:dyDescent="0.2">
      <c r="A52" s="343"/>
      <c r="B52" s="343"/>
      <c r="C52" s="29"/>
      <c r="D52" s="345"/>
      <c r="E52" s="345"/>
    </row>
    <row r="53" spans="1:17" x14ac:dyDescent="0.2">
      <c r="A53" s="339" t="s">
        <v>74</v>
      </c>
      <c r="B53" s="339"/>
      <c r="C53" s="38"/>
      <c r="D53" s="3" t="s">
        <v>75</v>
      </c>
      <c r="E53" s="38"/>
    </row>
  </sheetData>
  <sheetProtection algorithmName="SHA-512" hashValue="5FKzCewuiH24pi+5/c64JB6VS18QYx+346tibZLpSS1B6BQHMxJZfBc0wihTwMGFTBxKyGMSBOWQFl4mmiS8fw==" saltValue="0/CPZQake/TtUkwSf34kqA==" spinCount="100000" sheet="1" objects="1" scenarios="1"/>
  <mergeCells count="13">
    <mergeCell ref="A53:B53"/>
    <mergeCell ref="I37:J37"/>
    <mergeCell ref="G46:H46"/>
    <mergeCell ref="B26:C26"/>
    <mergeCell ref="A50:B52"/>
    <mergeCell ref="A35:C35"/>
    <mergeCell ref="D50:E52"/>
    <mergeCell ref="C44:D44"/>
    <mergeCell ref="C42:D42"/>
    <mergeCell ref="G35:H35"/>
    <mergeCell ref="I27:J27"/>
    <mergeCell ref="C46:D46"/>
    <mergeCell ref="G47:H47"/>
  </mergeCells>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Dropdwon!$M$1:$M$2</xm:f>
          </x14:formula1>
          <xm:sqref>I38:I44 I28:I34</xm:sqref>
        </x14:dataValidation>
        <x14:dataValidation type="list" allowBlank="1" showInputMessage="1" showErrorMessage="1" xr:uid="{00000000-0002-0000-0000-000001000000}">
          <x14:formula1>
            <xm:f>Dropdwon!$A$9:$A$10</xm:f>
          </x14:formula1>
          <xm:sqref>B47 B45</xm:sqref>
        </x14:dataValidation>
        <x14:dataValidation type="list" allowBlank="1" showInputMessage="1" showErrorMessage="1" xr:uid="{00000000-0002-0000-0000-000002000000}">
          <x14:formula1>
            <xm:f>Dropdwon!$P$1:$P$48</xm:f>
          </x14:formula1>
          <xm:sqref>B26:C26</xm:sqref>
        </x14:dataValidation>
        <x14:dataValidation type="list" allowBlank="1" showInputMessage="1" showErrorMessage="1" xr:uid="{00000000-0002-0000-0000-000003000000}">
          <x14:formula1>
            <xm:f>Dropdwon!$G$2:$G$5</xm:f>
          </x14:formula1>
          <xm:sqref>D28</xm:sqref>
        </x14:dataValidation>
        <x14:dataValidation type="list" allowBlank="1" showInputMessage="1" showErrorMessage="1" xr:uid="{00000000-0002-0000-0000-000004000000}">
          <x14:formula1>
            <xm:f>Dropdwon!$E$6:$E$10</xm:f>
          </x14:formula1>
          <xm:sqref>B28</xm:sqref>
        </x14:dataValidation>
        <x14:dataValidation type="list" allowBlank="1" showInputMessage="1" showErrorMessage="1" xr:uid="{00000000-0002-0000-0000-000005000000}">
          <x14:formula1>
            <xm:f>Dropdwon!$D$2:$D$3</xm:f>
          </x14:formula1>
          <xm:sqref>B29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DATEVALUE("01.08."&amp;STAMMDATENBLATT!$D$27)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IF(STAMMDATENBLATT!E10&lt;=STAMMDATENBLATT!$D$35,STAMMDATENBLATT!E10,STAMMDATENBLATT!$D$35)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e">
        <f>_xlfn.IFNA(VLOOKUP(A6,Feiertage!A:D,3,FALSE),"")</f>
        <v>#VALUE!</v>
      </c>
      <c r="V6" s="153" t="e">
        <f>_xlfn.IFNA(VLOOKUP(A6,Feiertage!A:D,4,FALSE),"")</f>
        <v>#VALUE!</v>
      </c>
      <c r="W6" s="177"/>
    </row>
    <row r="7" spans="1:23" x14ac:dyDescent="0.2">
      <c r="A7" s="164" t="e">
        <f>A6+1</f>
        <v>#VALUE!</v>
      </c>
      <c r="B7" s="165" t="e">
        <f t="shared" ref="B7:B36" si="1">WEEKNUM(A7,21)</f>
        <v>#VALUE!</v>
      </c>
      <c r="C7" s="166"/>
      <c r="D7" s="166"/>
      <c r="E7" s="167" t="e">
        <f t="shared" ref="E7:E36" si="2">IF(AND(WEEKDAY($A7,2)=6,HOUR(C7)&gt;=13),SUM((D7-C7)*1.2),IF(WEEKDAY($A7,2)=7,SUM((D7-C7)*1.25),IF(AND($U7="x",$V7&lt;&gt;"Gründonnerstag"),SUM((D7-C7)*1.25),D7-C7)))</f>
        <v>#VALUE!</v>
      </c>
      <c r="F7" s="167" t="e">
        <f>IF(E7&lt;Dropdwon!$A$3,Dropdwon!$B$2,IF(AND(E7&lt;Dropdwon!$A$4,E7&gt;=Dropdwon!$A$3),Dropdwon!$B$3,Dropdwon!$B$4))</f>
        <v>#VALUE!</v>
      </c>
      <c r="G7" s="168"/>
      <c r="H7" s="168"/>
      <c r="I7" s="167" t="e">
        <f t="shared" ref="I7:I36" si="3">IF(AND(WEEKDAY($A7,2)=6,HOUR(G7)&gt;=13),SUM((H7-G7)*1.2),IF(WEEKDAY($A7,2)=7,SUM((H7-G7)*1.25),IF(AND($U7="x",$V7&lt;&gt;"Gründonnerstag"),SUM((H7-G7)*1.25),H7-G7)))</f>
        <v>#VALUE!</v>
      </c>
      <c r="J7" s="167" t="e">
        <f>IF(I7&lt;Dropdwon!$A$3,Dropdwon!$B$2,IF(AND(I7&lt;Dropdwon!$A$4,I7&gt;=Dropdwon!$A$3),Dropdwon!$B$3,Dropdwon!$B$4))</f>
        <v>#VALUE!</v>
      </c>
      <c r="K7" s="169"/>
      <c r="L7" s="169"/>
      <c r="M7" s="167" t="e">
        <f t="shared" ref="M7:M36"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6"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6"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 t="shared" si="4"/>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x14ac:dyDescent="0.2">
      <c r="A36" s="164" t="e">
        <f t="shared" si="6"/>
        <v>#VALUE!</v>
      </c>
      <c r="B36" s="165" t="e">
        <f t="shared" si="1"/>
        <v>#VALUE!</v>
      </c>
      <c r="C36" s="166"/>
      <c r="D36" s="166"/>
      <c r="E36" s="167" t="e">
        <f t="shared" si="2"/>
        <v>#VALUE!</v>
      </c>
      <c r="F36" s="167" t="e">
        <f>IF(E36&lt;Dropdwon!$A$3,Dropdwon!$B$2,IF(AND(E36&lt;Dropdwon!$A$4,E36&gt;=Dropdwon!$A$3),Dropdwon!$B$3,Dropdwon!$B$4))</f>
        <v>#VALUE!</v>
      </c>
      <c r="G36" s="168"/>
      <c r="H36" s="168"/>
      <c r="I36" s="167" t="e">
        <f t="shared" si="3"/>
        <v>#VALUE!</v>
      </c>
      <c r="J36" s="167" t="e">
        <f>IF(I36&lt;Dropdwon!$A$3,Dropdwon!$B$2,IF(AND(I36&lt;Dropdwon!$A$4,I36&gt;=Dropdwon!$A$3),Dropdwon!$B$3,Dropdwon!$B$4))</f>
        <v>#VALUE!</v>
      </c>
      <c r="K36" s="169"/>
      <c r="L36" s="169"/>
      <c r="M36" s="167" t="e">
        <f t="shared" si="4"/>
        <v>#VALUE!</v>
      </c>
      <c r="N36" s="167" t="e">
        <f>IF(M36&lt;Dropdwon!$A$3,Dropdwon!$B$2,IF(AND(M36&lt;Dropdwon!$A$4,M36&gt;=Dropdwon!$A$3),Dropdwon!$B$3,Dropdwon!$B$4))</f>
        <v>#VALUE!</v>
      </c>
      <c r="O36" s="170" t="e">
        <f t="shared" si="5"/>
        <v>#VALUE!</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e">
        <f>_xlfn.IFNA(VLOOKUP(A36,Feiertage!A:D,3,FALSE),"")</f>
        <v>#VALUE!</v>
      </c>
      <c r="V36" s="153" t="e">
        <f>_xlfn.IFNA(VLOOKUP(A36,Feiertage!A:D,4,FALSE),"")</f>
        <v>#VALUE!</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gBt8FYd/Jb9kkJ3ew2q5G3Fz1k/aI3N0bvfNEBvMlU4kEGF1l16uZEb9Eyqi9ffynO4SliGoVnctmRXd+MbkKQ==" saltValue="YjGmxxUkT6GKaQUPiZEY2g=="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S36 U6:W36">
    <cfRule type="expression" dxfId="56" priority="21">
      <formula>$U6="x"</formula>
    </cfRule>
    <cfRule type="expression" dxfId="55" priority="22">
      <formula>WEEKDAY($A6,2)&gt;=6</formula>
    </cfRule>
  </conditionalFormatting>
  <conditionalFormatting sqref="E6:E36">
    <cfRule type="expression" dxfId="54" priority="13">
      <formula>$U6="x"</formula>
    </cfRule>
    <cfRule type="expression" dxfId="53" priority="14">
      <formula>WEEKDAY($A6,2)&gt;=6</formula>
    </cfRule>
  </conditionalFormatting>
  <conditionalFormatting sqref="I6:I36">
    <cfRule type="expression" dxfId="52" priority="11">
      <formula>$U6="x"</formula>
    </cfRule>
    <cfRule type="expression" dxfId="51" priority="12">
      <formula>WEEKDAY($A6,2)&gt;=6</formula>
    </cfRule>
  </conditionalFormatting>
  <conditionalFormatting sqref="M6:M36">
    <cfRule type="expression" dxfId="50" priority="9">
      <formula>$U6="x"</formula>
    </cfRule>
    <cfRule type="expression" dxfId="49" priority="10">
      <formula>WEEKDAY($A6,2)&gt;=6</formula>
    </cfRule>
  </conditionalFormatting>
  <conditionalFormatting sqref="T6:T36">
    <cfRule type="expression" dxfId="48" priority="5">
      <formula>$U6="x"</formula>
    </cfRule>
    <cfRule type="expression" dxfId="47" priority="6">
      <formula>WEEKDAY($A6,2)&gt;=6</formula>
    </cfRule>
  </conditionalFormatting>
  <conditionalFormatting sqref="P6:P36">
    <cfRule type="expression" dxfId="46" priority="1">
      <formula>$U6="x"</formula>
    </cfRule>
    <cfRule type="expression" dxfId="45"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Dropdwon!$M$1:$M$2</xm:f>
          </x14:formula1>
          <xm:sqref>S6:S36</xm:sqref>
        </x14:dataValidation>
        <x14:dataValidation type="list" allowBlank="1" showInputMessage="1" showErrorMessage="1" xr:uid="{00000000-0002-0000-0900-000001000000}">
          <x14:formula1>
            <xm:f>Dropdwon!$B$9:$B$22</xm:f>
          </x14:formula1>
          <xm:sqref>T6:T36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71093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DATEVALUE("01.09."&amp;STAMMDATENBLATT!$D$27)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IF(STAMMDATENBLATT!E11&lt;=STAMMDATENBLATT!$D$35,STAMMDATENBLATT!E11,STAMMDATENBLATT!$D$35)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5" si="0">SUM(P6-Q6)</f>
        <v>#VALUE!</v>
      </c>
      <c r="S6" s="174"/>
      <c r="T6" s="175"/>
      <c r="U6" s="176" t="e">
        <f>_xlfn.IFNA(VLOOKUP(A6,Feiertage!A:D,3,FALSE),"")</f>
        <v>#VALUE!</v>
      </c>
      <c r="V6" s="153" t="e">
        <f>_xlfn.IFNA(VLOOKUP(A6,Feiertage!A:D,4,FALSE),"")</f>
        <v>#VALUE!</v>
      </c>
      <c r="W6" s="177"/>
    </row>
    <row r="7" spans="1:23" x14ac:dyDescent="0.2">
      <c r="A7" s="164" t="e">
        <f>A6+1</f>
        <v>#VALUE!</v>
      </c>
      <c r="B7" s="165" t="e">
        <f t="shared" ref="B7:B35" si="1">WEEKNUM(A7,21)</f>
        <v>#VALUE!</v>
      </c>
      <c r="C7" s="166"/>
      <c r="D7" s="166"/>
      <c r="E7" s="167" t="e">
        <f t="shared" ref="E7:E35" si="2">IF(AND(WEEKDAY($A7,2)=6,HOUR(C7)&gt;=13),SUM((D7-C7)*1.2),IF(WEEKDAY($A7,2)=7,SUM((D7-C7)*1.25),IF(AND($U7="x",$V7&lt;&gt;"Gründonnerstag"),SUM((D7-C7)*1.25),D7-C7)))</f>
        <v>#VALUE!</v>
      </c>
      <c r="F7" s="167" t="e">
        <f>IF(E7&lt;Dropdwon!$A$3,Dropdwon!$B$2,IF(AND(E7&lt;Dropdwon!$A$4,E7&gt;=Dropdwon!$A$3),Dropdwon!$B$3,Dropdwon!$B$4))</f>
        <v>#VALUE!</v>
      </c>
      <c r="G7" s="168"/>
      <c r="H7" s="168"/>
      <c r="I7" s="167" t="e">
        <f t="shared" ref="I7:I35" si="3">IF(AND(WEEKDAY($A7,2)=6,HOUR(G7)&gt;=13),SUM((H7-G7)*1.2),IF(WEEKDAY($A7,2)=7,SUM((H7-G7)*1.25),IF(AND($U7="x",$V7&lt;&gt;"Gründonnerstag"),SUM((H7-G7)*1.25),H7-G7)))</f>
        <v>#VALUE!</v>
      </c>
      <c r="J7" s="167" t="e">
        <f>IF(I7&lt;Dropdwon!$A$3,Dropdwon!$B$2,IF(AND(I7&lt;Dropdwon!$A$4,I7&gt;=Dropdwon!$A$3),Dropdwon!$B$3,Dropdwon!$B$4))</f>
        <v>#VALUE!</v>
      </c>
      <c r="K7" s="169"/>
      <c r="L7" s="169"/>
      <c r="M7" s="167" t="e">
        <f t="shared" ref="M7:M34"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5"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5"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IF(AND(WEEKDAY($A35,2)=6,HOUR(K35)&gt;=13),SUM((L35-K35)*1.2),IF(WEEKDAY($A35,2)=7,SUM((L35-K35)*1.25),IF(AND($U35="x",$V35&lt;&gt;"Gründonnerstag"),SUM((L35-K35)*1.25),L35-K35)))</f>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6"/>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Rt9wlRfcpS0ftvKEaX2C2xJuHG4VJcKVKtSgiZ/hisrJ4wp5j5UyFE9uBir84wFOIEPwH+88Lmy1OPj7Btz4gw==" saltValue="CtT8lErrNOjVcyEiKntVh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5 F6:H35 J6:L35 N6:O35 U6:W35 Q6:S35">
    <cfRule type="expression" dxfId="44" priority="17">
      <formula>$U6="x"</formula>
    </cfRule>
    <cfRule type="expression" dxfId="43" priority="18">
      <formula>WEEKDAY($A6,2)&gt;=6</formula>
    </cfRule>
  </conditionalFormatting>
  <conditionalFormatting sqref="E6:E35">
    <cfRule type="expression" dxfId="42" priority="9">
      <formula>$U6="x"</formula>
    </cfRule>
    <cfRule type="expression" dxfId="41" priority="10">
      <formula>WEEKDAY($A6,2)&gt;=6</formula>
    </cfRule>
  </conditionalFormatting>
  <conditionalFormatting sqref="I6:I35">
    <cfRule type="expression" dxfId="40" priority="7">
      <formula>$U6="x"</formula>
    </cfRule>
    <cfRule type="expression" dxfId="39" priority="8">
      <formula>WEEKDAY($A6,2)&gt;=6</formula>
    </cfRule>
  </conditionalFormatting>
  <conditionalFormatting sqref="M6:M35">
    <cfRule type="expression" dxfId="38" priority="5">
      <formula>$U6="x"</formula>
    </cfRule>
    <cfRule type="expression" dxfId="37" priority="6">
      <formula>WEEKDAY($A6,2)&gt;=6</formula>
    </cfRule>
  </conditionalFormatting>
  <conditionalFormatting sqref="T6:T35">
    <cfRule type="expression" dxfId="36" priority="3">
      <formula>$U6="x"</formula>
    </cfRule>
    <cfRule type="expression" dxfId="35" priority="4">
      <formula>WEEKDAY($A6,2)&gt;=6</formula>
    </cfRule>
  </conditionalFormatting>
  <conditionalFormatting sqref="P6:P35">
    <cfRule type="expression" dxfId="34" priority="1">
      <formula>$U6="x"</formula>
    </cfRule>
    <cfRule type="expression" dxfId="33"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Dropdwon!$M$1:$M$2</xm:f>
          </x14:formula1>
          <xm:sqref>S6:S35</xm:sqref>
        </x14:dataValidation>
        <x14:dataValidation type="list" allowBlank="1" showInputMessage="1" showErrorMessage="1" xr:uid="{00000000-0002-0000-0A00-000001000000}">
          <x14:formula1>
            <xm:f>Dropdwon!$B$9:$B$22</xm:f>
          </x14:formula1>
          <xm:sqref>T6:T35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DATEVALUE("01.10."&amp;STAMMDATENBLATT!$D$27)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IF(STAMMDATENBLATT!E12&lt;=STAMMDATENBLATT!$D$35,STAMMDATENBLATT!E12,STAMMDATENBLATT!$D$35)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e">
        <f>_xlfn.IFNA(VLOOKUP(A6,Feiertage!A:D,3,FALSE),"")</f>
        <v>#VALUE!</v>
      </c>
      <c r="V6" s="153" t="e">
        <f>_xlfn.IFNA(VLOOKUP(A6,Feiertage!A:D,4,FALSE),"")</f>
        <v>#VALUE!</v>
      </c>
      <c r="W6" s="177"/>
    </row>
    <row r="7" spans="1:23" x14ac:dyDescent="0.2">
      <c r="A7" s="164" t="e">
        <f>A6+1</f>
        <v>#VALUE!</v>
      </c>
      <c r="B7" s="165" t="e">
        <f t="shared" ref="B7:B36" si="1">WEEKNUM(A7,21)</f>
        <v>#VALUE!</v>
      </c>
      <c r="C7" s="166"/>
      <c r="D7" s="166"/>
      <c r="E7" s="167" t="e">
        <f t="shared" ref="E7:E36" si="2">IF(AND(WEEKDAY($A7,2)=6,HOUR(C7)&gt;=13),SUM((D7-C7)*1.2),IF(WEEKDAY($A7,2)=7,SUM((D7-C7)*1.25),IF(AND($U7="x",$V7&lt;&gt;"Gründonnerstag"),SUM((D7-C7)*1.25),D7-C7)))</f>
        <v>#VALUE!</v>
      </c>
      <c r="F7" s="167" t="e">
        <f>IF(E7&lt;Dropdwon!$A$3,Dropdwon!$B$2,IF(AND(E7&lt;Dropdwon!$A$4,E7&gt;=Dropdwon!$A$3),Dropdwon!$B$3,Dropdwon!$B$4))</f>
        <v>#VALUE!</v>
      </c>
      <c r="G7" s="168"/>
      <c r="H7" s="168"/>
      <c r="I7" s="167" t="e">
        <f t="shared" ref="I7:I36" si="3">IF(AND(WEEKDAY($A7,2)=6,HOUR(G7)&gt;=13),SUM((H7-G7)*1.2),IF(WEEKDAY($A7,2)=7,SUM((H7-G7)*1.25),IF(AND($U7="x",$V7&lt;&gt;"Gründonnerstag"),SUM((H7-G7)*1.25),H7-G7)))</f>
        <v>#VALUE!</v>
      </c>
      <c r="J7" s="167" t="e">
        <f>IF(I7&lt;Dropdwon!$A$3,Dropdwon!$B$2,IF(AND(I7&lt;Dropdwon!$A$4,I7&gt;=Dropdwon!$A$3),Dropdwon!$B$3,Dropdwon!$B$4))</f>
        <v>#VALUE!</v>
      </c>
      <c r="K7" s="169"/>
      <c r="L7" s="169"/>
      <c r="M7" s="167" t="e">
        <f t="shared" ref="M7:M36"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6"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6"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 t="shared" si="4"/>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x14ac:dyDescent="0.2">
      <c r="A36" s="164" t="e">
        <f t="shared" si="6"/>
        <v>#VALUE!</v>
      </c>
      <c r="B36" s="165" t="e">
        <f t="shared" si="1"/>
        <v>#VALUE!</v>
      </c>
      <c r="C36" s="166"/>
      <c r="D36" s="166"/>
      <c r="E36" s="167" t="e">
        <f t="shared" si="2"/>
        <v>#VALUE!</v>
      </c>
      <c r="F36" s="167" t="e">
        <f>IF(E36&lt;Dropdwon!$A$3,Dropdwon!$B$2,IF(AND(E36&lt;Dropdwon!$A$4,E36&gt;=Dropdwon!$A$3),Dropdwon!$B$3,Dropdwon!$B$4))</f>
        <v>#VALUE!</v>
      </c>
      <c r="G36" s="168"/>
      <c r="H36" s="168"/>
      <c r="I36" s="167" t="e">
        <f t="shared" si="3"/>
        <v>#VALUE!</v>
      </c>
      <c r="J36" s="167" t="e">
        <f>IF(I36&lt;Dropdwon!$A$3,Dropdwon!$B$2,IF(AND(I36&lt;Dropdwon!$A$4,I36&gt;=Dropdwon!$A$3),Dropdwon!$B$3,Dropdwon!$B$4))</f>
        <v>#VALUE!</v>
      </c>
      <c r="K36" s="169"/>
      <c r="L36" s="169"/>
      <c r="M36" s="167" t="e">
        <f t="shared" si="4"/>
        <v>#VALUE!</v>
      </c>
      <c r="N36" s="167" t="e">
        <f>IF(M36&lt;Dropdwon!$A$3,Dropdwon!$B$2,IF(AND(M36&lt;Dropdwon!$A$4,M36&gt;=Dropdwon!$A$3),Dropdwon!$B$3,Dropdwon!$B$4))</f>
        <v>#VALUE!</v>
      </c>
      <c r="O36" s="170" t="e">
        <f t="shared" si="5"/>
        <v>#VALUE!</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e">
        <f>_xlfn.IFNA(VLOOKUP(A36,Feiertage!A:D,3,FALSE),"")</f>
        <v>#VALUE!</v>
      </c>
      <c r="V36" s="153" t="e">
        <f>_xlfn.IFNA(VLOOKUP(A36,Feiertage!A:D,4,FALSE),"")</f>
        <v>#VALUE!</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TgrY2x4OP9sv3SFxq+EN7OlIgkVYcMsQLu07cTZ/CwfEclNGvLmj5s/A7uSlbyep3AoyH6Ii4FmzSMDjwnd+7A==" saltValue="RlCEROCRkGWgdN+cON/mZg=="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W36">
    <cfRule type="expression" dxfId="32" priority="17">
      <formula>$U6="x"</formula>
    </cfRule>
    <cfRule type="expression" dxfId="31" priority="18">
      <formula>WEEKDAY($A6,2)&gt;=6</formula>
    </cfRule>
  </conditionalFormatting>
  <conditionalFormatting sqref="E6:E36">
    <cfRule type="expression" dxfId="30" priority="9">
      <formula>$U6="x"</formula>
    </cfRule>
    <cfRule type="expression" dxfId="29" priority="10">
      <formula>WEEKDAY($A6,2)&gt;=6</formula>
    </cfRule>
  </conditionalFormatting>
  <conditionalFormatting sqref="I6:I36">
    <cfRule type="expression" dxfId="28" priority="7">
      <formula>$U6="x"</formula>
    </cfRule>
    <cfRule type="expression" dxfId="27" priority="8">
      <formula>WEEKDAY($A6,2)&gt;=6</formula>
    </cfRule>
  </conditionalFormatting>
  <conditionalFormatting sqref="M6:M36">
    <cfRule type="expression" dxfId="26" priority="5">
      <formula>$U6="x"</formula>
    </cfRule>
    <cfRule type="expression" dxfId="25" priority="6">
      <formula>WEEKDAY($A6,2)&gt;=6</formula>
    </cfRule>
  </conditionalFormatting>
  <conditionalFormatting sqref="P6:P36">
    <cfRule type="expression" dxfId="24" priority="1">
      <formula>$U6="x"</formula>
    </cfRule>
    <cfRule type="expression" dxfId="23"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Dropdwon!$M$1:$M$2</xm:f>
          </x14:formula1>
          <xm:sqref>S6:S36</xm:sqref>
        </x14:dataValidation>
        <x14:dataValidation type="list" allowBlank="1" showInputMessage="1" showErrorMessage="1" xr:uid="{00000000-0002-0000-0B00-000001000000}">
          <x14:formula1>
            <xm:f>Dropdwon!$B$9:$B$22</xm:f>
          </x14:formula1>
          <xm:sqref>T6:T36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DATEVALUE("01.11."&amp;STAMMDATENBLATT!$D$27)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IF(STAMMDATENBLATT!E13&lt;=STAMMDATENBLATT!$D$35,STAMMDATENBLATT!E13,STAMMDATENBLATT!$D$35)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5" si="0">SUM(P6-Q6)</f>
        <v>#VALUE!</v>
      </c>
      <c r="S6" s="174"/>
      <c r="T6" s="175"/>
      <c r="U6" s="176" t="e">
        <f>_xlfn.IFNA(VLOOKUP(A6,Feiertage!A:D,3,FALSE),"")</f>
        <v>#VALUE!</v>
      </c>
      <c r="V6" s="153" t="e">
        <f>_xlfn.IFNA(VLOOKUP(A6,Feiertage!A:D,4,FALSE),"")</f>
        <v>#VALUE!</v>
      </c>
      <c r="W6" s="177"/>
    </row>
    <row r="7" spans="1:23" x14ac:dyDescent="0.2">
      <c r="A7" s="164" t="e">
        <f>A6+1</f>
        <v>#VALUE!</v>
      </c>
      <c r="B7" s="165" t="e">
        <f t="shared" ref="B7:B35" si="1">WEEKNUM(A7,21)</f>
        <v>#VALUE!</v>
      </c>
      <c r="C7" s="166"/>
      <c r="D7" s="166"/>
      <c r="E7" s="167" t="e">
        <f t="shared" ref="E7:E34" si="2">IF(AND(WEEKDAY($A7,2)=6,HOUR(C7)&gt;=13),SUM((D7-C7)*1.2),IF(WEEKDAY($A7,2)=7,SUM((D7-C7)*1.25),IF(AND($U7="x",$V7&lt;&gt;"Gründonnerstag"),SUM((D7-C7)*1.25),D7-C7)))</f>
        <v>#VALUE!</v>
      </c>
      <c r="F7" s="167" t="e">
        <f>IF(E7&lt;Dropdwon!$A$3,Dropdwon!$B$2,IF(AND(E7&lt;Dropdwon!$A$4,E7&gt;=Dropdwon!$A$3),Dropdwon!$B$3,Dropdwon!$B$4))</f>
        <v>#VALUE!</v>
      </c>
      <c r="G7" s="168"/>
      <c r="H7" s="168"/>
      <c r="I7" s="167" t="e">
        <f t="shared" ref="I7:I34" si="3">IF(AND(WEEKDAY($A7,2)=6,HOUR(G7)&gt;=13),SUM((H7-G7)*1.2),IF(WEEKDAY($A7,2)=7,SUM((H7-G7)*1.25),IF(AND($U7="x",$V7&lt;&gt;"Gründonnerstag"),SUM((H7-G7)*1.25),H7-G7)))</f>
        <v>#VALUE!</v>
      </c>
      <c r="J7" s="167" t="e">
        <f>IF(I7&lt;Dropdwon!$A$3,Dropdwon!$B$2,IF(AND(I7&lt;Dropdwon!$A$4,I7&gt;=Dropdwon!$A$3),Dropdwon!$B$3,Dropdwon!$B$4))</f>
        <v>#VALUE!</v>
      </c>
      <c r="K7" s="169"/>
      <c r="L7" s="169"/>
      <c r="M7" s="167" t="e">
        <f t="shared" ref="M7:M34"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5"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5"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IF(AND(WEEKDAY($A35,2)=6,HOUR(C35)&gt;=13),SUM((D35-C35)*1.2),IF(WEEKDAY($A35,2)=7,SUM((D35-C35)*1.25),IF(AND($U35="x",$V35&lt;&gt;"Gründonnerstag"),SUM((D35-C35)*1.25),D35-C35)))</f>
        <v>#VALUE!</v>
      </c>
      <c r="F35" s="167" t="e">
        <f>IF(E35&lt;Dropdwon!$A$3,Dropdwon!$B$2,IF(AND(E35&lt;Dropdwon!$A$4,E35&gt;=Dropdwon!$A$3),Dropdwon!$B$3,Dropdwon!$B$4))</f>
        <v>#VALUE!</v>
      </c>
      <c r="G35" s="168"/>
      <c r="H35" s="168"/>
      <c r="I35" s="167" t="e">
        <f>IF(AND(WEEKDAY($A35,2)=6,HOUR(G35)&gt;=13),SUM((H35-G35)*1.2),IF(WEEKDAY($A35,2)=7,SUM((H35-G35)*1.25),IF(AND($U35="x",$V35&lt;&gt;"Gründonnerstag"),SUM((H35-G35)*1.25),H35-G35)))</f>
        <v>#VALUE!</v>
      </c>
      <c r="J35" s="167" t="e">
        <f>IF(I35&lt;Dropdwon!$A$3,Dropdwon!$B$2,IF(AND(I35&lt;Dropdwon!$A$4,I35&gt;=Dropdwon!$A$3),Dropdwon!$B$3,Dropdwon!$B$4))</f>
        <v>#VALUE!</v>
      </c>
      <c r="K35" s="169"/>
      <c r="L35" s="169"/>
      <c r="M35" s="167" t="e">
        <f>IF(AND(WEEKDAY($A35,2)=6,HOUR(K35)&gt;=13),SUM((L35-K35)*1.2),IF(WEEKDAY($A35,2)=7,SUM((L35-K35)*1.25),IF(AND($U35="x",$V35&lt;&gt;"Gründonnerstag"),SUM((L35-K35)*1.25),L35-K35)))</f>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5"/>
      <c r="V36" s="176"/>
      <c r="X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Jx20OraWcSmcUsbqvn/fUW80uCsq67Jjsu9OxBrUz+mDJVY0Fk8lert0QigAGfhSiHUWdYmYRawS+m/R9gPAoA==" saltValue="JKLeZqh4j2qBdmNkotv4x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5 F6:H35 J6:L35 N6:O35 U6:W35 Q6:S35">
    <cfRule type="expression" dxfId="22" priority="17">
      <formula>$U6="x"</formula>
    </cfRule>
    <cfRule type="expression" dxfId="21" priority="18">
      <formula>WEEKDAY($A6,2)&gt;=6</formula>
    </cfRule>
  </conditionalFormatting>
  <conditionalFormatting sqref="E6:E35">
    <cfRule type="expression" dxfId="20" priority="9">
      <formula>$U6="x"</formula>
    </cfRule>
    <cfRule type="expression" dxfId="19" priority="10">
      <formula>WEEKDAY($A6,2)&gt;=6</formula>
    </cfRule>
  </conditionalFormatting>
  <conditionalFormatting sqref="I6:I35">
    <cfRule type="expression" dxfId="18" priority="7">
      <formula>$U6="x"</formula>
    </cfRule>
    <cfRule type="expression" dxfId="17" priority="8">
      <formula>WEEKDAY($A6,2)&gt;=6</formula>
    </cfRule>
  </conditionalFormatting>
  <conditionalFormatting sqref="M6:M35">
    <cfRule type="expression" dxfId="16" priority="5">
      <formula>$U6="x"</formula>
    </cfRule>
    <cfRule type="expression" dxfId="15" priority="6">
      <formula>WEEKDAY($A6,2)&gt;=6</formula>
    </cfRule>
  </conditionalFormatting>
  <conditionalFormatting sqref="T6:T35">
    <cfRule type="expression" dxfId="14" priority="3">
      <formula>$U6="x"</formula>
    </cfRule>
    <cfRule type="expression" dxfId="13" priority="4">
      <formula>WEEKDAY($A6,2)&gt;=6</formula>
    </cfRule>
  </conditionalFormatting>
  <conditionalFormatting sqref="P6:P35">
    <cfRule type="expression" dxfId="12" priority="1">
      <formula>$U6="x"</formula>
    </cfRule>
    <cfRule type="expression" dxfId="11"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Dropdwon!$M$1:$M$2</xm:f>
          </x14:formula1>
          <xm:sqref>S6:S35</xm:sqref>
        </x14:dataValidation>
        <x14:dataValidation type="list" allowBlank="1" showInputMessage="1" showErrorMessage="1" xr:uid="{00000000-0002-0000-0C00-000001000000}">
          <x14:formula1>
            <xm:f>Dropdwon!$B$13:$B$14</xm:f>
          </x14:formula1>
          <xm:sqref>U36</xm:sqref>
        </x14:dataValidation>
        <x14:dataValidation type="list" allowBlank="1" showInputMessage="1" showErrorMessage="1" xr:uid="{00000000-0002-0000-0C00-000002000000}">
          <x14:formula1>
            <xm:f>Dropdwon!$B$9:$B$22</xm:f>
          </x14:formula1>
          <xm:sqref>T6:T35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DATEVALUE("01.12."&amp;STAMMDATENBLATT!$D$27)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IF(STAMMDATENBLATT!E14&lt;=STAMMDATENBLATT!$D$35,STAMMDATENBLATT!E14,STAMMDATENBLATT!$D$35)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e">
        <f>_xlfn.IFNA(VLOOKUP(A6,Feiertage!A:D,3,FALSE),"")</f>
        <v>#VALUE!</v>
      </c>
      <c r="V6" s="153" t="e">
        <f>_xlfn.IFNA(VLOOKUP(A6,Feiertage!A:D,4,FALSE),"")</f>
        <v>#VALUE!</v>
      </c>
      <c r="W6" s="177"/>
    </row>
    <row r="7" spans="1:23" x14ac:dyDescent="0.2">
      <c r="A7" s="164" t="e">
        <f>A6+1</f>
        <v>#VALUE!</v>
      </c>
      <c r="B7" s="165" t="e">
        <f t="shared" ref="B7:B36" si="1">WEEKNUM(A7,21)</f>
        <v>#VALUE!</v>
      </c>
      <c r="C7" s="166"/>
      <c r="D7" s="166"/>
      <c r="E7" s="167" t="e">
        <f t="shared" ref="E7:E36" si="2">IF(AND(WEEKDAY($A7,2)=6,HOUR(C7)&gt;=13),SUM((D7-C7)*1.2),IF(WEEKDAY($A7,2)=7,SUM((D7-C7)*1.25),IF(AND($U7="x",$V7&lt;&gt;"Gründonnerstag"),SUM((D7-C7)*1.25),D7-C7)))</f>
        <v>#VALUE!</v>
      </c>
      <c r="F7" s="167" t="e">
        <f>IF(E7&lt;Dropdwon!$A$3,Dropdwon!$B$2,IF(AND(E7&lt;Dropdwon!$A$4,E7&gt;=Dropdwon!$A$3),Dropdwon!$B$3,Dropdwon!$B$4))</f>
        <v>#VALUE!</v>
      </c>
      <c r="G7" s="168"/>
      <c r="H7" s="168"/>
      <c r="I7" s="167" t="e">
        <f t="shared" ref="I7:I36" si="3">IF(AND(WEEKDAY($A7,2)=6,HOUR(G7)&gt;=13),SUM((H7-G7)*1.2),IF(WEEKDAY($A7,2)=7,SUM((H7-G7)*1.25),IF(AND($U7="x",$V7&lt;&gt;"Gründonnerstag"),SUM((H7-G7)*1.25),H7-G7)))</f>
        <v>#VALUE!</v>
      </c>
      <c r="J7" s="167" t="e">
        <f>IF(I7&lt;Dropdwon!$A$3,Dropdwon!$B$2,IF(AND(I7&lt;Dropdwon!$A$4,I7&gt;=Dropdwon!$A$3),Dropdwon!$B$3,Dropdwon!$B$4))</f>
        <v>#VALUE!</v>
      </c>
      <c r="K7" s="169"/>
      <c r="L7" s="169"/>
      <c r="M7" s="167" t="e">
        <f t="shared" ref="M7:M36"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6"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6"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 t="shared" si="4"/>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x14ac:dyDescent="0.2">
      <c r="A36" s="164" t="e">
        <f t="shared" si="6"/>
        <v>#VALUE!</v>
      </c>
      <c r="B36" s="165" t="e">
        <f t="shared" si="1"/>
        <v>#VALUE!</v>
      </c>
      <c r="C36" s="166"/>
      <c r="D36" s="166"/>
      <c r="E36" s="167" t="e">
        <f t="shared" si="2"/>
        <v>#VALUE!</v>
      </c>
      <c r="F36" s="167" t="e">
        <f>IF(E36&lt;Dropdwon!$A$3,Dropdwon!$B$2,IF(AND(E36&lt;Dropdwon!$A$4,E36&gt;=Dropdwon!$A$3),Dropdwon!$B$3,Dropdwon!$B$4))</f>
        <v>#VALUE!</v>
      </c>
      <c r="G36" s="168"/>
      <c r="H36" s="168"/>
      <c r="I36" s="167" t="e">
        <f t="shared" si="3"/>
        <v>#VALUE!</v>
      </c>
      <c r="J36" s="167" t="e">
        <f>IF(I36&lt;Dropdwon!$A$3,Dropdwon!$B$2,IF(AND(I36&lt;Dropdwon!$A$4,I36&gt;=Dropdwon!$A$3),Dropdwon!$B$3,Dropdwon!$B$4))</f>
        <v>#VALUE!</v>
      </c>
      <c r="K36" s="169"/>
      <c r="L36" s="169"/>
      <c r="M36" s="167" t="e">
        <f t="shared" si="4"/>
        <v>#VALUE!</v>
      </c>
      <c r="N36" s="167" t="e">
        <f>IF(M36&lt;Dropdwon!$A$3,Dropdwon!$B$2,IF(AND(M36&lt;Dropdwon!$A$4,M36&gt;=Dropdwon!$A$3),Dropdwon!$B$3,Dropdwon!$B$4))</f>
        <v>#VALUE!</v>
      </c>
      <c r="O36" s="170" t="e">
        <f t="shared" si="5"/>
        <v>#VALUE!</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e">
        <f>_xlfn.IFNA(VLOOKUP(A36,Feiertage!A:D,3,FALSE),"")</f>
        <v>#VALUE!</v>
      </c>
      <c r="V36" s="153" t="e">
        <f>_xlfn.IFNA(VLOOKUP(A36,Feiertage!A:D,4,FALSE),"")</f>
        <v>#VALUE!</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GI8/NSHxhQj50Fm9w2yLf2KagBsBAxgL/PiIxkR4+3BvU3EaiBhueA6DkZqGILQ7aD0GwGGyUeHGO40z9kYo9w==" saltValue="i4YXVZPCe9tknm3MyvQgHg=="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W36">
    <cfRule type="expression" dxfId="10" priority="17">
      <formula>$U6="x"</formula>
    </cfRule>
    <cfRule type="expression" dxfId="9" priority="18">
      <formula>WEEKDAY($A6,2)&gt;=6</formula>
    </cfRule>
  </conditionalFormatting>
  <conditionalFormatting sqref="E6:E36">
    <cfRule type="expression" dxfId="8" priority="9">
      <formula>$U6="x"</formula>
    </cfRule>
    <cfRule type="expression" dxfId="7" priority="10">
      <formula>WEEKDAY($A6,2)&gt;=6</formula>
    </cfRule>
  </conditionalFormatting>
  <conditionalFormatting sqref="I6:I36">
    <cfRule type="expression" dxfId="6" priority="7">
      <formula>$U6="x"</formula>
    </cfRule>
    <cfRule type="expression" dxfId="5" priority="8">
      <formula>WEEKDAY($A6,2)&gt;=6</formula>
    </cfRule>
  </conditionalFormatting>
  <conditionalFormatting sqref="M6:M36">
    <cfRule type="expression" dxfId="4" priority="5">
      <formula>$U6="x"</formula>
    </cfRule>
    <cfRule type="expression" dxfId="3" priority="6">
      <formula>WEEKDAY($A6,2)&gt;=6</formula>
    </cfRule>
  </conditionalFormatting>
  <conditionalFormatting sqref="P6:P36">
    <cfRule type="expression" dxfId="2" priority="1">
      <formula>$U6="x"</formula>
    </cfRule>
    <cfRule type="expression" dxfId="1"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Dropdwon!$M$1:$M$2</xm:f>
          </x14:formula1>
          <xm:sqref>S6:S36</xm:sqref>
        </x14:dataValidation>
        <x14:dataValidation type="list" allowBlank="1" showInputMessage="1" showErrorMessage="1" xr:uid="{00000000-0002-0000-0D00-000001000000}">
          <x14:formula1>
            <xm:f>Dropdwon!$B$9:$B$22</xm:f>
          </x14:formula1>
          <xm:sqref>T6:T36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I53"/>
  <sheetViews>
    <sheetView topLeftCell="A4" zoomScaleNormal="100" zoomScaleSheetLayoutView="100" workbookViewId="0">
      <selection activeCell="K36" sqref="K36"/>
    </sheetView>
  </sheetViews>
  <sheetFormatPr baseColWidth="10" defaultRowHeight="15" x14ac:dyDescent="0.2"/>
  <cols>
    <col min="1" max="1" width="25.140625" style="118" customWidth="1"/>
    <col min="2" max="2" width="5.7109375" style="118" customWidth="1"/>
    <col min="3" max="3" width="21.7109375" style="118" customWidth="1"/>
    <col min="4" max="4" width="5.7109375" style="118" customWidth="1"/>
    <col min="5" max="5" width="7.5703125" style="118" customWidth="1"/>
    <col min="6" max="6" width="7.5703125" style="118" hidden="1" customWidth="1"/>
    <col min="7" max="7" width="11.5703125" style="118" bestFit="1" customWidth="1"/>
    <col min="8" max="8" width="22.85546875" style="118" customWidth="1"/>
    <col min="9" max="16384" width="11.42578125" style="118"/>
  </cols>
  <sheetData>
    <row r="1" spans="1:9" ht="19.5" customHeight="1" x14ac:dyDescent="0.2">
      <c r="A1" s="100" t="s">
        <v>236</v>
      </c>
      <c r="B1" s="100"/>
      <c r="C1" s="94" t="s">
        <v>237</v>
      </c>
      <c r="E1" s="93">
        <f>STAMMDATENBLATT!D27</f>
        <v>0</v>
      </c>
      <c r="F1" s="93"/>
    </row>
    <row r="2" spans="1:9" ht="15.75" x14ac:dyDescent="0.2">
      <c r="A2" s="102" t="s">
        <v>238</v>
      </c>
      <c r="B2" s="368">
        <f>STAMMDATENBLATT!B26</f>
        <v>0</v>
      </c>
      <c r="C2" s="368"/>
      <c r="D2" s="368"/>
      <c r="E2" s="368"/>
      <c r="F2" s="368"/>
      <c r="G2" s="368"/>
      <c r="H2" s="95"/>
      <c r="I2" s="119"/>
    </row>
    <row r="3" spans="1:9" ht="15.75" x14ac:dyDescent="0.2">
      <c r="A3" s="102" t="s">
        <v>239</v>
      </c>
      <c r="B3" s="368" t="str">
        <f>STAMMDATENBLATT!B27</f>
        <v>Vorname Nachname</v>
      </c>
      <c r="C3" s="370"/>
      <c r="D3" s="370"/>
      <c r="E3" s="370"/>
      <c r="F3" s="370"/>
      <c r="G3" s="370"/>
      <c r="H3" s="96"/>
      <c r="I3" s="119"/>
    </row>
    <row r="4" spans="1:9" ht="15.75" x14ac:dyDescent="0.2">
      <c r="A4" s="102"/>
      <c r="B4" s="374" t="e">
        <f>VLOOKUP(STAMMDATENBLATT!B28,Dropdwon!E2:F6,2,FALSE)</f>
        <v>#N/A</v>
      </c>
      <c r="C4" s="374"/>
      <c r="D4" s="374"/>
      <c r="E4" s="374"/>
      <c r="F4" s="374"/>
      <c r="G4" s="374"/>
      <c r="H4" s="96"/>
      <c r="I4" s="119"/>
    </row>
    <row r="5" spans="1:9" x14ac:dyDescent="0.2">
      <c r="A5" s="102" t="s">
        <v>240</v>
      </c>
      <c r="B5" s="120" t="s">
        <v>254</v>
      </c>
      <c r="C5" s="121" t="e">
        <f>STAMMDATENBLATT!B32</f>
        <v>#VALUE!</v>
      </c>
      <c r="D5" s="120" t="s">
        <v>241</v>
      </c>
      <c r="E5" s="371" t="e">
        <f>STAMMDATENBLATT!D32</f>
        <v>#VALUE!</v>
      </c>
      <c r="F5" s="371"/>
      <c r="G5" s="371"/>
      <c r="H5" s="101" t="e">
        <f>(E5-C5+1)/IF(DATE(E1,2,29)=EOMONTH(DATE(E1,2,1),0),30.5,30.41666667)</f>
        <v>#VALUE!</v>
      </c>
      <c r="I5" s="119"/>
    </row>
    <row r="6" spans="1:9" x14ac:dyDescent="0.2">
      <c r="A6" s="102" t="s">
        <v>242</v>
      </c>
      <c r="B6" s="102"/>
      <c r="C6" s="122">
        <f>SUM(STAMMDATENBLATT!I35+STAMMDATENBLATT!I46)/2</f>
        <v>5</v>
      </c>
      <c r="D6" s="123"/>
      <c r="E6" s="123"/>
      <c r="F6" s="123"/>
      <c r="G6" s="123"/>
      <c r="H6" s="117" t="str">
        <f>STAMMDATENBLATT!A22</f>
        <v>Version: 01.2024.5</v>
      </c>
      <c r="I6" s="119"/>
    </row>
    <row r="7" spans="1:9" ht="5.0999999999999996" customHeight="1" x14ac:dyDescent="0.2">
      <c r="I7" s="124"/>
    </row>
    <row r="8" spans="1:9" s="99" customFormat="1" ht="15.75" x14ac:dyDescent="0.2">
      <c r="A8" s="59" t="s">
        <v>243</v>
      </c>
      <c r="B8" s="59"/>
      <c r="C8" s="125"/>
      <c r="D8" s="125"/>
      <c r="E8" s="125"/>
      <c r="F8" s="114" t="s">
        <v>419</v>
      </c>
      <c r="G8" s="125"/>
      <c r="H8" s="125"/>
      <c r="I8" s="98"/>
    </row>
    <row r="9" spans="1:9" ht="13.5" customHeight="1" x14ac:dyDescent="0.2">
      <c r="A9" s="125" t="e">
        <f>"Resturlaub aus "&amp; IF(AND(MONTH(C5)=1,DAY(C5)=1),"Jahr "&amp;E1-1,"Vorperiode")</f>
        <v>#VALUE!</v>
      </c>
      <c r="B9" s="125"/>
      <c r="C9" s="125"/>
      <c r="D9" s="125"/>
      <c r="E9" s="126">
        <f>STAMMDATENBLATT!B41</f>
        <v>0</v>
      </c>
      <c r="F9" s="126"/>
      <c r="G9" s="125" t="str">
        <f>IF(E9=1,"Urlaubstag","Urlaubstage")</f>
        <v>Urlaubstage</v>
      </c>
      <c r="H9" s="125"/>
      <c r="I9" s="119"/>
    </row>
    <row r="10" spans="1:9" x14ac:dyDescent="0.2">
      <c r="A10" s="125" t="str">
        <f>"Jahr "&amp;E1&amp;":"</f>
        <v>Jahr 0:</v>
      </c>
      <c r="B10" s="125"/>
      <c r="C10" s="125"/>
      <c r="D10" s="125"/>
      <c r="E10" s="126" t="e">
        <f>ROUND(SUM(AVERAGE(STAMMDATENBLATT!I35,STAMMDATENBLATT!I46)*STAMMDATENBLATT!A36/12*H5+0.15),0)</f>
        <v>#N/A</v>
      </c>
      <c r="F10" s="126"/>
      <c r="G10" s="125" t="e">
        <f>IF(E10=1,"Urlaubstag","Urlaubstage")</f>
        <v>#N/A</v>
      </c>
      <c r="H10" s="125"/>
      <c r="I10" s="119"/>
    </row>
    <row r="11" spans="1:9" x14ac:dyDescent="0.2">
      <c r="A11" s="369" t="s">
        <v>244</v>
      </c>
      <c r="B11" s="369"/>
      <c r="C11" s="369"/>
      <c r="D11" s="115"/>
      <c r="E11" s="126" t="str">
        <f>IF(H11="","0,00",VLOOKUP(H11,Dropdwon!A$25:B$41,2,FALSE))</f>
        <v>0,00</v>
      </c>
      <c r="F11" s="126"/>
      <c r="G11" s="125" t="str">
        <f>IF(E11&lt;1,"",IF(E11=1,"Urlaubstag","Urlaubstage"))</f>
        <v>Urlaubstage</v>
      </c>
      <c r="H11" s="127"/>
      <c r="I11" s="119"/>
    </row>
    <row r="12" spans="1:9" x14ac:dyDescent="0.2">
      <c r="A12" s="369" t="s">
        <v>244</v>
      </c>
      <c r="B12" s="369"/>
      <c r="C12" s="369"/>
      <c r="D12" s="115"/>
      <c r="E12" s="126" t="str">
        <f>IF(H12="","0,00",VLOOKUP(H12,Dropdwon!A$25:B$41,2,FALSE))</f>
        <v>0,00</v>
      </c>
      <c r="F12" s="126"/>
      <c r="G12" s="125" t="str">
        <f t="shared" ref="G12:G14" si="0">IF(E12&lt;1,"",IF(E12=1,"Urlaubstag","Urlaubstage"))</f>
        <v>Urlaubstage</v>
      </c>
      <c r="H12" s="127"/>
      <c r="I12" s="119"/>
    </row>
    <row r="13" spans="1:9" x14ac:dyDescent="0.2">
      <c r="A13" s="369" t="s">
        <v>244</v>
      </c>
      <c r="B13" s="369"/>
      <c r="C13" s="369"/>
      <c r="D13" s="115"/>
      <c r="E13" s="126" t="str">
        <f>IF(H13="","0,00",VLOOKUP(H13,Dropdwon!A$25:B$41,2,FALSE))</f>
        <v>0,00</v>
      </c>
      <c r="F13" s="126"/>
      <c r="G13" s="125" t="str">
        <f t="shared" si="0"/>
        <v>Urlaubstage</v>
      </c>
      <c r="H13" s="127"/>
      <c r="I13" s="119"/>
    </row>
    <row r="14" spans="1:9" x14ac:dyDescent="0.2">
      <c r="A14" s="369" t="s">
        <v>244</v>
      </c>
      <c r="B14" s="369"/>
      <c r="C14" s="369"/>
      <c r="D14" s="115"/>
      <c r="E14" s="126" t="str">
        <f>IF(H14="","0,00",VLOOKUP(H14,Dropdwon!A$25:B$41,2,FALSE))</f>
        <v>0,00</v>
      </c>
      <c r="F14" s="126"/>
      <c r="G14" s="125" t="str">
        <f t="shared" si="0"/>
        <v>Urlaubstage</v>
      </c>
      <c r="H14" s="127"/>
      <c r="I14" s="119"/>
    </row>
    <row r="15" spans="1:9" x14ac:dyDescent="0.2">
      <c r="A15" s="375" t="s">
        <v>246</v>
      </c>
      <c r="B15" s="375"/>
      <c r="C15" s="375"/>
      <c r="D15" s="115"/>
      <c r="E15" s="126" t="e">
        <f>ROUND(F15/12*H5+0.15,0)</f>
        <v>#VALUE!</v>
      </c>
      <c r="F15" s="126">
        <f>ROUND(IF(Urlaubsantrag!$H$15&lt;&gt;"",SUMIFS(Dropdwon!$E$26:$E$35,Dropdwon!$C$26:$C$35,Urlaubsantrag!$H$15,Dropdwon!$D$26:$D$35,Urlaubsantrag!$C$6),"0,00"),0)</f>
        <v>0</v>
      </c>
      <c r="G15" s="128" t="e">
        <f>IF(E15=1,"Urlaubstag","Urlaubstage")</f>
        <v>#VALUE!</v>
      </c>
      <c r="H15" s="127"/>
      <c r="I15" s="119"/>
    </row>
    <row r="16" spans="1:9" ht="15.75" thickBot="1" x14ac:dyDescent="0.25">
      <c r="A16" s="97" t="s">
        <v>248</v>
      </c>
      <c r="B16" s="97"/>
      <c r="C16" s="55"/>
      <c r="D16" s="50"/>
      <c r="E16" s="73" t="e">
        <f>ROUND(SUM(E9:E15),0)</f>
        <v>#N/A</v>
      </c>
      <c r="F16" s="73"/>
      <c r="G16" s="50" t="e">
        <f>IF(E16=1,"Urlaubstag","Urlaubstage")</f>
        <v>#N/A</v>
      </c>
      <c r="H16" s="51"/>
      <c r="I16" s="124"/>
    </row>
    <row r="17" spans="1:9" ht="5.0999999999999996" customHeight="1" thickTop="1" x14ac:dyDescent="0.2">
      <c r="A17" s="103"/>
      <c r="B17" s="103"/>
      <c r="C17" s="52"/>
      <c r="D17" s="52"/>
      <c r="E17" s="52"/>
      <c r="F17" s="52"/>
      <c r="G17" s="52"/>
      <c r="H17" s="53"/>
      <c r="I17" s="124"/>
    </row>
    <row r="18" spans="1:9" s="99" customFormat="1" ht="15.75" x14ac:dyDescent="0.2">
      <c r="A18" s="373" t="s">
        <v>249</v>
      </c>
      <c r="B18" s="373"/>
      <c r="C18" s="373"/>
      <c r="D18" s="104"/>
      <c r="E18" s="125"/>
      <c r="F18" s="125"/>
      <c r="G18" s="125"/>
      <c r="H18" s="125"/>
      <c r="I18" s="98"/>
    </row>
    <row r="19" spans="1:9" x14ac:dyDescent="0.2">
      <c r="A19" s="129"/>
      <c r="B19" s="56">
        <f>WEEKNUM(A19,21)</f>
        <v>53</v>
      </c>
      <c r="C19" s="129"/>
      <c r="D19" s="56">
        <f t="shared" ref="D19:D27" si="1">WEEKNUM(C19,21)</f>
        <v>53</v>
      </c>
      <c r="E19" s="130">
        <f>IF(ISEVEN(Urlaubsantrag!D19),NETWORKDAYS.INTL(Urlaubsantrag!A19,Urlaubsantrag!C19,STAMMDATENBLATT!$K$35,Feiertage),NETWORKDAYS.INTL(Urlaubsantrag!A19,Urlaubsantrag!C19,STAMMDATENBLATT!$K$45,Feiertage))</f>
        <v>0</v>
      </c>
      <c r="F19" s="130"/>
      <c r="G19" s="125" t="str">
        <f t="shared" ref="G19:G26" si="2">IF(E19=1,"Urlaubstag","Urlaubstage")</f>
        <v>Urlaubstage</v>
      </c>
      <c r="H19" s="106" t="str">
        <f>IF(B19=D19," ",IF(STAMMDATENBLATT!$K$35=STAMMDATENBLATT!$K$45," ","Daten innerbalb einer KW angeben!"))</f>
        <v xml:space="preserve"> </v>
      </c>
      <c r="I19" s="119"/>
    </row>
    <row r="20" spans="1:9" x14ac:dyDescent="0.2">
      <c r="A20" s="129"/>
      <c r="B20" s="56">
        <f t="shared" ref="B20:B27" si="3">WEEKNUM(A20,21)</f>
        <v>53</v>
      </c>
      <c r="C20" s="129"/>
      <c r="D20" s="56">
        <f t="shared" si="1"/>
        <v>53</v>
      </c>
      <c r="E20" s="130">
        <f>IF(ISEVEN(Urlaubsantrag!D20),NETWORKDAYS.INTL(Urlaubsantrag!A20,Urlaubsantrag!C20,STAMMDATENBLATT!$K$35,Feiertage),NETWORKDAYS.INTL(Urlaubsantrag!A20,Urlaubsantrag!C20,STAMMDATENBLATT!$K$45,Feiertage))</f>
        <v>0</v>
      </c>
      <c r="F20" s="130"/>
      <c r="G20" s="125" t="str">
        <f t="shared" si="2"/>
        <v>Urlaubstage</v>
      </c>
      <c r="H20" s="106" t="str">
        <f>IF(B20=D20," ",IF(STAMMDATENBLATT!$K$35=STAMMDATENBLATT!$K$45," ","Daten innerbalb einer KW angeben!"))</f>
        <v xml:space="preserve"> </v>
      </c>
      <c r="I20" s="119"/>
    </row>
    <row r="21" spans="1:9" x14ac:dyDescent="0.2">
      <c r="A21" s="129"/>
      <c r="B21" s="56">
        <f t="shared" si="3"/>
        <v>53</v>
      </c>
      <c r="C21" s="129"/>
      <c r="D21" s="56">
        <f t="shared" si="1"/>
        <v>53</v>
      </c>
      <c r="E21" s="130">
        <f>IF(ISEVEN(Urlaubsantrag!D21),NETWORKDAYS.INTL(Urlaubsantrag!A21,Urlaubsantrag!C21,STAMMDATENBLATT!$K$35,Feiertage),NETWORKDAYS.INTL(Urlaubsantrag!A21,Urlaubsantrag!C21,STAMMDATENBLATT!$K$45,Feiertage))</f>
        <v>0</v>
      </c>
      <c r="F21" s="130"/>
      <c r="G21" s="125" t="str">
        <f t="shared" si="2"/>
        <v>Urlaubstage</v>
      </c>
      <c r="H21" s="106" t="str">
        <f>IF(B21=D21," ",IF(STAMMDATENBLATT!$K$35=STAMMDATENBLATT!$K$45," ","Daten innerbalb einer KW angeben!"))</f>
        <v xml:space="preserve"> </v>
      </c>
      <c r="I21" s="119"/>
    </row>
    <row r="22" spans="1:9" x14ac:dyDescent="0.2">
      <c r="A22" s="129"/>
      <c r="B22" s="56">
        <f t="shared" si="3"/>
        <v>53</v>
      </c>
      <c r="C22" s="129"/>
      <c r="D22" s="56">
        <f t="shared" si="1"/>
        <v>53</v>
      </c>
      <c r="E22" s="130">
        <f>IF(ISEVEN(Urlaubsantrag!D22),NETWORKDAYS.INTL(Urlaubsantrag!A22,Urlaubsantrag!C22,STAMMDATENBLATT!$K$35,Feiertage),NETWORKDAYS.INTL(Urlaubsantrag!A22,Urlaubsantrag!C22,STAMMDATENBLATT!$K$45,Feiertage))</f>
        <v>0</v>
      </c>
      <c r="F22" s="130"/>
      <c r="G22" s="125" t="str">
        <f t="shared" si="2"/>
        <v>Urlaubstage</v>
      </c>
      <c r="H22" s="106" t="str">
        <f>IF(B22=D22," ",IF(STAMMDATENBLATT!$K$35=STAMMDATENBLATT!$K$45," ","Daten innerbalb einer KW angeben!"))</f>
        <v xml:space="preserve"> </v>
      </c>
      <c r="I22" s="119"/>
    </row>
    <row r="23" spans="1:9" x14ac:dyDescent="0.2">
      <c r="A23" s="129"/>
      <c r="B23" s="56">
        <f t="shared" si="3"/>
        <v>53</v>
      </c>
      <c r="C23" s="129"/>
      <c r="D23" s="56">
        <f t="shared" si="1"/>
        <v>53</v>
      </c>
      <c r="E23" s="130">
        <f>IF(ISEVEN(Urlaubsantrag!D23),NETWORKDAYS.INTL(Urlaubsantrag!A23,Urlaubsantrag!C23,STAMMDATENBLATT!$K$35,Feiertage),NETWORKDAYS.INTL(Urlaubsantrag!A23,Urlaubsantrag!C23,STAMMDATENBLATT!$K$45,Feiertage))</f>
        <v>0</v>
      </c>
      <c r="F23" s="130"/>
      <c r="G23" s="125" t="str">
        <f t="shared" si="2"/>
        <v>Urlaubstage</v>
      </c>
      <c r="H23" s="106" t="str">
        <f>IF(B23=D23," ",IF(STAMMDATENBLATT!$K$35=STAMMDATENBLATT!$K$45," ","Daten innerbalb einer KW angeben!"))</f>
        <v xml:space="preserve"> </v>
      </c>
      <c r="I23" s="119"/>
    </row>
    <row r="24" spans="1:9" x14ac:dyDescent="0.2">
      <c r="A24" s="129"/>
      <c r="B24" s="56">
        <f t="shared" si="3"/>
        <v>53</v>
      </c>
      <c r="C24" s="129"/>
      <c r="D24" s="56">
        <f t="shared" si="1"/>
        <v>53</v>
      </c>
      <c r="E24" s="130">
        <f>IF(ISEVEN(Urlaubsantrag!D24),NETWORKDAYS.INTL(Urlaubsantrag!A24,Urlaubsantrag!C24,STAMMDATENBLATT!$K$35,Feiertage),NETWORKDAYS.INTL(Urlaubsantrag!A24,Urlaubsantrag!C24,STAMMDATENBLATT!$K$45,Feiertage))</f>
        <v>0</v>
      </c>
      <c r="F24" s="130"/>
      <c r="G24" s="125" t="str">
        <f t="shared" si="2"/>
        <v>Urlaubstage</v>
      </c>
      <c r="H24" s="106" t="str">
        <f>IF(B24=D24," ",IF(STAMMDATENBLATT!$K$35=STAMMDATENBLATT!$K$45," ","Daten innerbalb einer KW angeben!"))</f>
        <v xml:space="preserve"> </v>
      </c>
      <c r="I24" s="119"/>
    </row>
    <row r="25" spans="1:9" x14ac:dyDescent="0.2">
      <c r="A25" s="129"/>
      <c r="B25" s="56">
        <f t="shared" si="3"/>
        <v>53</v>
      </c>
      <c r="C25" s="129"/>
      <c r="D25" s="56">
        <f t="shared" si="1"/>
        <v>53</v>
      </c>
      <c r="E25" s="130">
        <f>IF(ISEVEN(Urlaubsantrag!D25),NETWORKDAYS.INTL(Urlaubsantrag!A25,Urlaubsantrag!C25,STAMMDATENBLATT!$K$35,Feiertage),NETWORKDAYS.INTL(Urlaubsantrag!A25,Urlaubsantrag!C25,STAMMDATENBLATT!$K$45,Feiertage))</f>
        <v>0</v>
      </c>
      <c r="F25" s="130"/>
      <c r="G25" s="125" t="str">
        <f t="shared" si="2"/>
        <v>Urlaubstage</v>
      </c>
      <c r="H25" s="106" t="str">
        <f>IF(B25=D25," ",IF(STAMMDATENBLATT!$K$35=STAMMDATENBLATT!$K$45," ","Daten innerbalb einer KW angeben!"))</f>
        <v xml:space="preserve"> </v>
      </c>
      <c r="I25" s="119"/>
    </row>
    <row r="26" spans="1:9" x14ac:dyDescent="0.2">
      <c r="A26" s="129"/>
      <c r="B26" s="56">
        <f t="shared" si="3"/>
        <v>53</v>
      </c>
      <c r="C26" s="129"/>
      <c r="D26" s="56">
        <f t="shared" si="1"/>
        <v>53</v>
      </c>
      <c r="E26" s="130">
        <f>IF(ISEVEN(Urlaubsantrag!D26),NETWORKDAYS.INTL(Urlaubsantrag!A26,Urlaubsantrag!C26,STAMMDATENBLATT!$K$35,Feiertage),NETWORKDAYS.INTL(Urlaubsantrag!A26,Urlaubsantrag!C26,STAMMDATENBLATT!$K$45,Feiertage))</f>
        <v>0</v>
      </c>
      <c r="F26" s="130"/>
      <c r="G26" s="125" t="str">
        <f t="shared" si="2"/>
        <v>Urlaubstage</v>
      </c>
      <c r="H26" s="106" t="str">
        <f>IF(B26=D26," ",IF(STAMMDATENBLATT!$K$35=STAMMDATENBLATT!$K$45," ","Daten innerbalb einer KW angeben!"))</f>
        <v xml:space="preserve"> </v>
      </c>
      <c r="I26" s="119"/>
    </row>
    <row r="27" spans="1:9" x14ac:dyDescent="0.2">
      <c r="A27" s="129"/>
      <c r="B27" s="105">
        <f t="shared" si="3"/>
        <v>53</v>
      </c>
      <c r="C27" s="129"/>
      <c r="D27" s="56">
        <f t="shared" si="1"/>
        <v>53</v>
      </c>
      <c r="E27" s="128">
        <f>IF(ISEVEN(Urlaubsantrag!D27),NETWORKDAYS.INTL(Urlaubsantrag!A27,Urlaubsantrag!C27,STAMMDATENBLATT!$K$35,Feiertage),NETWORKDAYS.INTL(Urlaubsantrag!A27,Urlaubsantrag!C27,STAMMDATENBLATT!$K$45,Feiertage))</f>
        <v>0</v>
      </c>
      <c r="F27" s="128"/>
      <c r="G27" s="128" t="str">
        <f>IF(E27=1,"Urlaubstag","Urlaubstage")</f>
        <v>Urlaubstage</v>
      </c>
      <c r="H27" s="106" t="str">
        <f>IF(B27=D27," ",IF(STAMMDATENBLATT!$K$35=STAMMDATENBLATT!$K$45," ","Daten innerbalb einer KW angeben!"))</f>
        <v xml:space="preserve"> </v>
      </c>
      <c r="I27" s="119"/>
    </row>
    <row r="28" spans="1:9" ht="15" customHeight="1" thickBot="1" x14ac:dyDescent="0.25">
      <c r="A28" s="75"/>
      <c r="B28" s="75"/>
      <c r="C28" s="75"/>
      <c r="D28" s="54" t="s">
        <v>250</v>
      </c>
      <c r="E28" s="55">
        <f>SUM(E19:E27)</f>
        <v>0</v>
      </c>
      <c r="F28" s="55"/>
      <c r="G28" s="55" t="str">
        <f>IF(E28=1,"Urlaubstag","Urlaubstage")</f>
        <v>Urlaubstage</v>
      </c>
      <c r="H28" s="125"/>
      <c r="I28" s="119"/>
    </row>
    <row r="29" spans="1:9" ht="5.0999999999999996" customHeight="1" thickTop="1" x14ac:dyDescent="0.2">
      <c r="I29" s="124"/>
    </row>
    <row r="30" spans="1:9" s="99" customFormat="1" ht="15.75" x14ac:dyDescent="0.2">
      <c r="A30" s="59" t="s">
        <v>251</v>
      </c>
      <c r="B30" s="59"/>
      <c r="C30" s="59"/>
      <c r="D30" s="104"/>
      <c r="E30" s="125"/>
      <c r="F30" s="125"/>
      <c r="G30" s="125"/>
      <c r="H30" s="125"/>
      <c r="I30" s="98"/>
    </row>
    <row r="31" spans="1:9" ht="15" customHeight="1" x14ac:dyDescent="0.2">
      <c r="A31" s="129"/>
      <c r="B31" s="56">
        <f t="shared" ref="B31:B39" si="4">WEEKNUM(A31,21)</f>
        <v>53</v>
      </c>
      <c r="C31" s="129"/>
      <c r="D31" s="56">
        <f t="shared" ref="D31:D39" si="5">WEEKNUM(C31,21)</f>
        <v>53</v>
      </c>
      <c r="E31" s="130">
        <f>IF(ISEVEN(Urlaubsantrag!D31),NETWORKDAYS.INTL(Urlaubsantrag!A31,Urlaubsantrag!C31,STAMMDATENBLATT!$K$35,Feiertage),NETWORKDAYS.INTL(Urlaubsantrag!A31,Urlaubsantrag!C31,STAMMDATENBLATT!$K$45,Feiertage))</f>
        <v>0</v>
      </c>
      <c r="F31" s="130"/>
      <c r="G31" s="125" t="str">
        <f t="shared" ref="G31:G38" si="6">IF(E31=1,"Urlaubstag","Urlaubstage")</f>
        <v>Urlaubstage</v>
      </c>
      <c r="H31" s="106" t="str">
        <f>IF(B31=D31," ",IF(STAMMDATENBLATT!$K$35=STAMMDATENBLATT!$K$45," ","Daten innerbalb einer KW angeben!"))</f>
        <v xml:space="preserve"> </v>
      </c>
      <c r="I31" s="124"/>
    </row>
    <row r="32" spans="1:9" ht="15" customHeight="1" x14ac:dyDescent="0.2">
      <c r="A32" s="129"/>
      <c r="B32" s="56">
        <f t="shared" si="4"/>
        <v>53</v>
      </c>
      <c r="C32" s="129"/>
      <c r="D32" s="56">
        <f t="shared" si="5"/>
        <v>53</v>
      </c>
      <c r="E32" s="130">
        <f>IF(ISEVEN(Urlaubsantrag!D32),NETWORKDAYS.INTL(Urlaubsantrag!A32,Urlaubsantrag!C32,STAMMDATENBLATT!$K$35,Feiertage),NETWORKDAYS.INTL(Urlaubsantrag!A32,Urlaubsantrag!C32,STAMMDATENBLATT!$K$45,Feiertage))</f>
        <v>0</v>
      </c>
      <c r="F32" s="130"/>
      <c r="G32" s="125" t="str">
        <f t="shared" si="6"/>
        <v>Urlaubstage</v>
      </c>
      <c r="H32" s="106" t="str">
        <f>IF(B32=D32," ",IF(STAMMDATENBLATT!$K$35=STAMMDATENBLATT!$K$45," ","Daten innerbalb einer KW angeben!"))</f>
        <v xml:space="preserve"> </v>
      </c>
      <c r="I32" s="119"/>
    </row>
    <row r="33" spans="1:9" ht="15" customHeight="1" x14ac:dyDescent="0.2">
      <c r="A33" s="129"/>
      <c r="B33" s="56">
        <f t="shared" si="4"/>
        <v>53</v>
      </c>
      <c r="C33" s="129"/>
      <c r="D33" s="56">
        <f t="shared" si="5"/>
        <v>53</v>
      </c>
      <c r="E33" s="130">
        <f>IF(ISEVEN(Urlaubsantrag!D33),NETWORKDAYS.INTL(Urlaubsantrag!A33,Urlaubsantrag!C33,STAMMDATENBLATT!$K$35,Feiertage),NETWORKDAYS.INTL(Urlaubsantrag!A33,Urlaubsantrag!C33,STAMMDATENBLATT!$K$45,Feiertage))</f>
        <v>0</v>
      </c>
      <c r="F33" s="130"/>
      <c r="G33" s="125" t="str">
        <f t="shared" si="6"/>
        <v>Urlaubstage</v>
      </c>
      <c r="H33" s="106" t="str">
        <f>IF(B33=D33," ",IF(STAMMDATENBLATT!$K$35=STAMMDATENBLATT!$K$45," ","Daten innerbalb einer KW angeben!"))</f>
        <v xml:space="preserve"> </v>
      </c>
      <c r="I33" s="124"/>
    </row>
    <row r="34" spans="1:9" ht="15" customHeight="1" x14ac:dyDescent="0.2">
      <c r="A34" s="129"/>
      <c r="B34" s="56">
        <f t="shared" si="4"/>
        <v>53</v>
      </c>
      <c r="C34" s="129"/>
      <c r="D34" s="56">
        <f t="shared" si="5"/>
        <v>53</v>
      </c>
      <c r="E34" s="130">
        <f>IF(ISEVEN(Urlaubsantrag!D34),NETWORKDAYS.INTL(Urlaubsantrag!A34,Urlaubsantrag!C34,STAMMDATENBLATT!$K$35,Feiertage),NETWORKDAYS.INTL(Urlaubsantrag!A34,Urlaubsantrag!C34,STAMMDATENBLATT!$K$45,Feiertage))</f>
        <v>0</v>
      </c>
      <c r="F34" s="130"/>
      <c r="G34" s="125" t="str">
        <f t="shared" si="6"/>
        <v>Urlaubstage</v>
      </c>
      <c r="H34" s="106" t="str">
        <f>IF(B34=D34," ",IF(STAMMDATENBLATT!$K$35=STAMMDATENBLATT!$K$45," ","Daten innerbalb einer KW angeben!"))</f>
        <v xml:space="preserve"> </v>
      </c>
      <c r="I34" s="119"/>
    </row>
    <row r="35" spans="1:9" ht="15" customHeight="1" x14ac:dyDescent="0.2">
      <c r="A35" s="129"/>
      <c r="B35" s="56">
        <f t="shared" si="4"/>
        <v>53</v>
      </c>
      <c r="C35" s="129"/>
      <c r="D35" s="56">
        <f t="shared" si="5"/>
        <v>53</v>
      </c>
      <c r="E35" s="130">
        <f>IF(ISEVEN(Urlaubsantrag!D35),NETWORKDAYS.INTL(Urlaubsantrag!A35,Urlaubsantrag!C35,STAMMDATENBLATT!$K$35,Feiertage),NETWORKDAYS.INTL(Urlaubsantrag!A35,Urlaubsantrag!C35,STAMMDATENBLATT!$K$45,Feiertage))</f>
        <v>0</v>
      </c>
      <c r="F35" s="130"/>
      <c r="G35" s="125" t="str">
        <f t="shared" si="6"/>
        <v>Urlaubstage</v>
      </c>
      <c r="H35" s="106" t="str">
        <f>IF(B35=D35," ",IF(STAMMDATENBLATT!$K$35=STAMMDATENBLATT!$K$45," ","Daten innerbalb einer KW angeben!"))</f>
        <v xml:space="preserve"> </v>
      </c>
      <c r="I35" s="119"/>
    </row>
    <row r="36" spans="1:9" ht="15" customHeight="1" x14ac:dyDescent="0.2">
      <c r="A36" s="129"/>
      <c r="B36" s="56">
        <f t="shared" si="4"/>
        <v>53</v>
      </c>
      <c r="C36" s="129"/>
      <c r="D36" s="56">
        <f t="shared" si="5"/>
        <v>53</v>
      </c>
      <c r="E36" s="130">
        <f>IF(ISEVEN(Urlaubsantrag!D36),NETWORKDAYS.INTL(Urlaubsantrag!A36,Urlaubsantrag!C36,STAMMDATENBLATT!$K$35,Feiertage),NETWORKDAYS.INTL(Urlaubsantrag!A36,Urlaubsantrag!C36,STAMMDATENBLATT!$K$45,Feiertage))</f>
        <v>0</v>
      </c>
      <c r="F36" s="130"/>
      <c r="G36" s="125" t="str">
        <f t="shared" si="6"/>
        <v>Urlaubstage</v>
      </c>
      <c r="H36" s="106" t="str">
        <f>IF(B36=D36," ",IF(STAMMDATENBLATT!$K$35=STAMMDATENBLATT!$K$45," ","Daten innerbalb einer KW angeben!"))</f>
        <v xml:space="preserve"> </v>
      </c>
      <c r="I36" s="119"/>
    </row>
    <row r="37" spans="1:9" ht="15" customHeight="1" x14ac:dyDescent="0.2">
      <c r="A37" s="129"/>
      <c r="B37" s="56">
        <f t="shared" si="4"/>
        <v>53</v>
      </c>
      <c r="C37" s="129"/>
      <c r="D37" s="56">
        <f t="shared" si="5"/>
        <v>53</v>
      </c>
      <c r="E37" s="130">
        <f>IF(ISEVEN(Urlaubsantrag!D37),NETWORKDAYS.INTL(Urlaubsantrag!A37,Urlaubsantrag!C37,STAMMDATENBLATT!$K$35,Feiertage),NETWORKDAYS.INTL(Urlaubsantrag!A37,Urlaubsantrag!C37,STAMMDATENBLATT!$K$45,Feiertage))</f>
        <v>0</v>
      </c>
      <c r="F37" s="130"/>
      <c r="G37" s="125" t="str">
        <f t="shared" si="6"/>
        <v>Urlaubstage</v>
      </c>
      <c r="H37" s="106" t="str">
        <f>IF(B37=D37," ",IF(STAMMDATENBLATT!$K$35=STAMMDATENBLATT!$K$45," ","Daten innerbalb einer KW angeben!"))</f>
        <v xml:space="preserve"> </v>
      </c>
      <c r="I37" s="124"/>
    </row>
    <row r="38" spans="1:9" ht="15" customHeight="1" x14ac:dyDescent="0.2">
      <c r="A38" s="129"/>
      <c r="B38" s="56">
        <f t="shared" si="4"/>
        <v>53</v>
      </c>
      <c r="C38" s="129"/>
      <c r="D38" s="56">
        <f t="shared" si="5"/>
        <v>53</v>
      </c>
      <c r="E38" s="130">
        <f>IF(ISEVEN(Urlaubsantrag!D38),NETWORKDAYS.INTL(Urlaubsantrag!A38,Urlaubsantrag!C38,STAMMDATENBLATT!$K$35,Feiertage),NETWORKDAYS.INTL(Urlaubsantrag!A38,Urlaubsantrag!C38,STAMMDATENBLATT!$K$45,Feiertage))</f>
        <v>0</v>
      </c>
      <c r="F38" s="130"/>
      <c r="G38" s="125" t="str">
        <f t="shared" si="6"/>
        <v>Urlaubstage</v>
      </c>
      <c r="H38" s="106" t="str">
        <f>IF(B38=D38," ",IF(STAMMDATENBLATT!$K$35=STAMMDATENBLATT!$K$45," ","Daten innerbalb einer KW angeben!"))</f>
        <v xml:space="preserve"> </v>
      </c>
      <c r="I38" s="119"/>
    </row>
    <row r="39" spans="1:9" ht="15" customHeight="1" x14ac:dyDescent="0.2">
      <c r="A39" s="129"/>
      <c r="B39" s="56">
        <f t="shared" si="4"/>
        <v>53</v>
      </c>
      <c r="C39" s="129"/>
      <c r="D39" s="56">
        <f t="shared" si="5"/>
        <v>53</v>
      </c>
      <c r="E39" s="128">
        <f>IF(ISEVEN(Urlaubsantrag!D39),NETWORKDAYS.INTL(Urlaubsantrag!A39,Urlaubsantrag!C39,STAMMDATENBLATT!$K$35,Feiertage),NETWORKDAYS.INTL(Urlaubsantrag!A39,Urlaubsantrag!C39,STAMMDATENBLATT!$K$45,Feiertage))</f>
        <v>0</v>
      </c>
      <c r="F39" s="128"/>
      <c r="G39" s="128" t="str">
        <f>IF(E39=1,"Urlaubstag","Urlaubstage")</f>
        <v>Urlaubstage</v>
      </c>
      <c r="H39" s="106" t="str">
        <f>IF(B39=D39," ",IF(STAMMDATENBLATT!$K$35=STAMMDATENBLATT!$K$45," ","Daten innerbalb einer KW angeben!"))</f>
        <v xml:space="preserve"> </v>
      </c>
      <c r="I39" s="119"/>
    </row>
    <row r="40" spans="1:9" ht="15" customHeight="1" thickBot="1" x14ac:dyDescent="0.25">
      <c r="A40" s="75"/>
      <c r="B40" s="75"/>
      <c r="C40" s="57"/>
      <c r="D40" s="54" t="s">
        <v>252</v>
      </c>
      <c r="E40" s="55">
        <f>SUM(E31:E39)</f>
        <v>0</v>
      </c>
      <c r="F40" s="55"/>
      <c r="G40" s="55" t="str">
        <f>IF(E40=1,"Urlaubstag","Urlaubstage")</f>
        <v>Urlaubstage</v>
      </c>
      <c r="H40" s="125"/>
    </row>
    <row r="41" spans="1:9" ht="5.0999999999999996" customHeight="1" thickTop="1" x14ac:dyDescent="0.2">
      <c r="I41" s="119"/>
    </row>
    <row r="42" spans="1:9" ht="20.100000000000001" customHeight="1" x14ac:dyDescent="0.2">
      <c r="A42" s="59" t="s">
        <v>261</v>
      </c>
      <c r="B42" s="59"/>
      <c r="C42" s="125"/>
      <c r="D42" s="125"/>
      <c r="E42" s="131" t="e">
        <f>E16-E28-E40</f>
        <v>#N/A</v>
      </c>
      <c r="F42" s="131"/>
      <c r="G42" s="75" t="e">
        <f>IF(E42=1,"Urlaubstag","Urlaubstage")</f>
        <v>#N/A</v>
      </c>
      <c r="H42" s="125"/>
      <c r="I42" s="119"/>
    </row>
    <row r="43" spans="1:9" ht="5.0999999999999996" customHeight="1" x14ac:dyDescent="0.2">
      <c r="I43" s="119"/>
    </row>
    <row r="44" spans="1:9" ht="15" customHeight="1" x14ac:dyDescent="0.2">
      <c r="A44" s="59" t="s">
        <v>253</v>
      </c>
      <c r="B44" s="59"/>
      <c r="C44" s="125" t="s">
        <v>254</v>
      </c>
      <c r="D44" s="125"/>
      <c r="E44" s="376"/>
      <c r="F44" s="376"/>
      <c r="G44" s="376"/>
      <c r="H44" s="107">
        <f>WEEKNUM(E44,21)</f>
        <v>53</v>
      </c>
      <c r="I44" s="119"/>
    </row>
    <row r="45" spans="1:9" ht="15" customHeight="1" x14ac:dyDescent="0.2">
      <c r="A45" s="132"/>
      <c r="B45" s="132"/>
      <c r="C45" s="132" t="s">
        <v>241</v>
      </c>
      <c r="D45" s="132"/>
      <c r="E45" s="372"/>
      <c r="F45" s="372"/>
      <c r="G45" s="372"/>
      <c r="H45" s="107">
        <f>WEEKNUM(E45,21)</f>
        <v>53</v>
      </c>
      <c r="I45" s="119"/>
    </row>
    <row r="46" spans="1:9" ht="20.100000000000001" customHeight="1" x14ac:dyDescent="0.2">
      <c r="A46" s="125"/>
      <c r="B46" s="125"/>
      <c r="C46" s="125" t="s">
        <v>255</v>
      </c>
      <c r="D46" s="125"/>
      <c r="E46" s="74">
        <f>IF(ISEVEN(H44),NETWORKDAYS.INTL(E44,E45,STAMMDATENBLATT!$K$35,Feiertage),NETWORKDAYS.INTL(E44,E45,STAMMDATENBLATT!$K$45,Feiertage))</f>
        <v>0</v>
      </c>
      <c r="F46" s="74"/>
      <c r="G46" s="133" t="str">
        <f>IF(E46=1,"Urlaubstag","Urlaubstage")</f>
        <v>Urlaubstage</v>
      </c>
      <c r="H46" s="106" t="str">
        <f>IF(H44=H45," ",IF(STAMMDATENBLATT!$K$35=STAMMDATENBLATT!$K$45," ","Daten innerbalb einer KW angeben!"))</f>
        <v xml:space="preserve"> </v>
      </c>
    </row>
    <row r="47" spans="1:9" ht="5.0999999999999996" customHeight="1" x14ac:dyDescent="0.2"/>
    <row r="48" spans="1:9" x14ac:dyDescent="0.2">
      <c r="A48" s="373" t="s">
        <v>256</v>
      </c>
      <c r="B48" s="373"/>
      <c r="C48" s="373"/>
      <c r="D48" s="116"/>
      <c r="E48" s="58" t="e">
        <f>E16-E28-E40-E46</f>
        <v>#N/A</v>
      </c>
      <c r="F48" s="58"/>
      <c r="G48" s="59" t="e">
        <f>IF(E48=1,"Urlaubstag","Urlaubstage")</f>
        <v>#N/A</v>
      </c>
      <c r="H48" s="125"/>
    </row>
    <row r="49" spans="1:8" ht="5.0999999999999996" customHeight="1" x14ac:dyDescent="0.2"/>
    <row r="50" spans="1:8" ht="15" customHeight="1" x14ac:dyDescent="0.2">
      <c r="A50" s="132"/>
      <c r="B50" s="132" t="s">
        <v>258</v>
      </c>
      <c r="C50" s="134" t="s">
        <v>257</v>
      </c>
      <c r="D50" s="132"/>
      <c r="E50" s="125" t="s">
        <v>258</v>
      </c>
      <c r="F50" s="125"/>
      <c r="G50" s="125" t="s">
        <v>259</v>
      </c>
      <c r="H50" s="134"/>
    </row>
    <row r="51" spans="1:8" x14ac:dyDescent="0.2">
      <c r="A51" s="132"/>
      <c r="B51" s="132"/>
      <c r="C51" s="132"/>
      <c r="D51" s="132"/>
      <c r="E51" s="125"/>
      <c r="F51" s="125"/>
      <c r="G51" s="125"/>
      <c r="H51" s="125"/>
    </row>
    <row r="52" spans="1:8" x14ac:dyDescent="0.2">
      <c r="A52" s="135">
        <f ca="1">TODAY()</f>
        <v>44467</v>
      </c>
      <c r="B52" s="136"/>
      <c r="C52" s="125"/>
      <c r="D52" s="130"/>
      <c r="E52" s="125"/>
      <c r="F52" s="125"/>
      <c r="G52" s="125"/>
      <c r="H52" s="125"/>
    </row>
    <row r="53" spans="1:8" x14ac:dyDescent="0.2">
      <c r="A53" s="60" t="s">
        <v>265</v>
      </c>
      <c r="B53" s="367" t="s">
        <v>260</v>
      </c>
      <c r="C53" s="367"/>
      <c r="D53" s="49"/>
      <c r="E53" s="108" t="s">
        <v>265</v>
      </c>
      <c r="F53" s="108"/>
      <c r="G53" s="367" t="s">
        <v>352</v>
      </c>
      <c r="H53" s="367"/>
    </row>
  </sheetData>
  <sheetProtection algorithmName="SHA-512" hashValue="HlZLIP0qFdyZR3m8Hr4C4rQ1V228rhPyWT95xtIuENGnE+/LaoXLieLKr1OK4rCSuSSa/ZhJxMT6alydiZzRow==" saltValue="rDc8/Fnu0nMhcdgwZFQKug==" spinCount="100000" sheet="1" objects="1" scenarios="1"/>
  <mergeCells count="15">
    <mergeCell ref="B53:C53"/>
    <mergeCell ref="G53:H53"/>
    <mergeCell ref="B2:G2"/>
    <mergeCell ref="A14:C14"/>
    <mergeCell ref="A11:C11"/>
    <mergeCell ref="A12:C12"/>
    <mergeCell ref="A13:C13"/>
    <mergeCell ref="B3:G3"/>
    <mergeCell ref="E5:G5"/>
    <mergeCell ref="E45:G45"/>
    <mergeCell ref="A48:C48"/>
    <mergeCell ref="B4:G4"/>
    <mergeCell ref="A15:C15"/>
    <mergeCell ref="A18:C18"/>
    <mergeCell ref="E44:G44"/>
  </mergeCells>
  <dataValidations count="7">
    <dataValidation type="date" allowBlank="1" showInputMessage="1" showErrorMessage="1" errorTitle="Falsches Datum!" error="Bitte geben Sie ein Datum innerhalb des angegebenen Zeitraues ein!" sqref="C31:C39 C19:C27" xr:uid="{00000000-0002-0000-0E00-000000000000}">
      <formula1>C$5</formula1>
      <formula2>E$5</formula2>
    </dataValidation>
    <dataValidation type="date" allowBlank="1" showInputMessage="1" showErrorMessage="1" errorTitle="Falsches Datum!" error="Bitte geben Sie ein Datum innerhalb des angegebenen Zeitraues ein!" sqref="A31:A39 A19:A27" xr:uid="{00000000-0002-0000-0E00-000001000000}">
      <formula1>C$5</formula1>
      <formula2>E$5</formula2>
    </dataValidation>
    <dataValidation type="date" allowBlank="1" showInputMessage="1" showErrorMessage="1" errorTitle="Falsches Datum!" error="Bitte geben Sie ein Datum innerhalb des angegebenen Jahres ein!" sqref="E5:G5" xr:uid="{00000000-0002-0000-0E00-000002000000}">
      <formula1>#REF!</formula1>
      <formula2>#REF!</formula2>
    </dataValidation>
    <dataValidation type="date" allowBlank="1" showInputMessage="1" showErrorMessage="1" errorTitle="Falsches Datum!" error="Bitte geben Sie ein Datum innerhalb des angegebenen Jahes an!" sqref="C5" xr:uid="{00000000-0002-0000-0E00-000003000000}">
      <formula1>#REF!</formula1>
      <formula2>#REF!</formula2>
    </dataValidation>
    <dataValidation type="date" allowBlank="1" showInputMessage="1" showErrorMessage="1" sqref="E44:G44" xr:uid="{00000000-0002-0000-0E00-000004000000}">
      <formula1>$C$5</formula1>
      <formula2>$E$5</formula2>
    </dataValidation>
    <dataValidation type="date" allowBlank="1" showInputMessage="1" showErrorMessage="1" sqref="E45:F45" xr:uid="{00000000-0002-0000-0E00-000005000000}">
      <formula1>C$5</formula1>
      <formula2>E$5</formula2>
    </dataValidation>
    <dataValidation type="date" allowBlank="1" showInputMessage="1" showErrorMessage="1" sqref="G45" xr:uid="{00000000-0002-0000-0E00-000006000000}">
      <formula1>D$5</formula1>
      <formula2>G$5</formula2>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7000000}">
          <x14:formula1>
            <xm:f>Dropdwon!$C$30:$C$31</xm:f>
          </x14:formula1>
          <xm:sqref>H15</xm:sqref>
        </x14:dataValidation>
        <x14:dataValidation type="list" allowBlank="1" showInputMessage="1" showErrorMessage="1" xr:uid="{00000000-0002-0000-0E00-000008000000}">
          <x14:formula1>
            <xm:f>Dropdwon!$A$26:$A$41</xm:f>
          </x14:formula1>
          <xm:sqref>H11:H14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5:H60"/>
  <sheetViews>
    <sheetView workbookViewId="0">
      <selection activeCell="D54" sqref="D54"/>
    </sheetView>
  </sheetViews>
  <sheetFormatPr baseColWidth="10" defaultRowHeight="12.75" x14ac:dyDescent="0.2"/>
  <cols>
    <col min="1" max="1" width="11.5703125" style="87" customWidth="1"/>
    <col min="2" max="16384" width="11.42578125" style="87"/>
  </cols>
  <sheetData>
    <row r="5" spans="2:8" x14ac:dyDescent="0.2">
      <c r="B5" s="381" t="s">
        <v>338</v>
      </c>
      <c r="C5" s="381"/>
      <c r="D5" s="381"/>
      <c r="E5" s="381"/>
      <c r="F5" s="381"/>
      <c r="G5" s="381"/>
    </row>
    <row r="6" spans="2:8" x14ac:dyDescent="0.2">
      <c r="B6" s="381"/>
      <c r="C6" s="381"/>
      <c r="D6" s="381"/>
      <c r="E6" s="381"/>
      <c r="F6" s="381"/>
      <c r="G6" s="381"/>
    </row>
    <row r="7" spans="2:8" x14ac:dyDescent="0.2">
      <c r="B7" s="381"/>
      <c r="C7" s="381"/>
      <c r="D7" s="381"/>
      <c r="E7" s="381"/>
      <c r="F7" s="381"/>
      <c r="G7" s="381"/>
    </row>
    <row r="8" spans="2:8" ht="15.75" x14ac:dyDescent="0.2">
      <c r="B8" s="88"/>
      <c r="C8" s="88"/>
      <c r="D8" s="88"/>
      <c r="E8" s="88"/>
      <c r="F8" s="88"/>
      <c r="G8" s="88"/>
      <c r="H8" s="88"/>
    </row>
    <row r="9" spans="2:8" ht="15.75" x14ac:dyDescent="0.2">
      <c r="B9" s="88"/>
      <c r="C9" s="88"/>
      <c r="D9" s="88"/>
      <c r="E9" s="88"/>
      <c r="F9" s="88"/>
      <c r="G9" s="88"/>
      <c r="H9" s="88"/>
    </row>
    <row r="10" spans="2:8" ht="18.75" x14ac:dyDescent="0.2">
      <c r="B10" s="384" t="s">
        <v>339</v>
      </c>
      <c r="C10" s="384"/>
      <c r="D10" s="382"/>
      <c r="E10" s="382"/>
      <c r="F10" s="382"/>
      <c r="G10" s="382"/>
      <c r="H10" s="88"/>
    </row>
    <row r="11" spans="2:8" ht="15.75" x14ac:dyDescent="0.2">
      <c r="B11" s="86"/>
      <c r="C11" s="86"/>
      <c r="D11" s="88"/>
      <c r="E11" s="88"/>
      <c r="F11" s="88"/>
      <c r="G11" s="88"/>
      <c r="H11" s="88"/>
    </row>
    <row r="12" spans="2:8" ht="18.75" x14ac:dyDescent="0.2">
      <c r="B12" s="384" t="s">
        <v>340</v>
      </c>
      <c r="C12" s="384"/>
      <c r="D12" s="383">
        <f>STAMMDATENBLATT!B26</f>
        <v>0</v>
      </c>
      <c r="E12" s="383"/>
      <c r="F12" s="383"/>
      <c r="G12" s="383"/>
      <c r="H12" s="88"/>
    </row>
    <row r="13" spans="2:8" ht="15.75" x14ac:dyDescent="0.2">
      <c r="B13" s="86"/>
      <c r="C13" s="86"/>
      <c r="D13" s="88"/>
      <c r="E13" s="88"/>
      <c r="F13" s="88"/>
      <c r="G13" s="88"/>
      <c r="H13" s="88"/>
    </row>
    <row r="14" spans="2:8" ht="18.75" x14ac:dyDescent="0.2">
      <c r="B14" s="384" t="s">
        <v>353</v>
      </c>
      <c r="C14" s="384"/>
      <c r="D14" s="383" t="str">
        <f>STAMMDATENBLATT!B27</f>
        <v>Vorname Nachname</v>
      </c>
      <c r="E14" s="383"/>
      <c r="F14" s="383"/>
      <c r="G14" s="383"/>
      <c r="H14" s="88"/>
    </row>
    <row r="15" spans="2:8" ht="15.75" x14ac:dyDescent="0.2">
      <c r="B15" s="88"/>
      <c r="C15" s="88"/>
      <c r="D15" s="88"/>
      <c r="E15" s="88"/>
      <c r="F15" s="88"/>
      <c r="G15" s="88"/>
      <c r="H15" s="88"/>
    </row>
    <row r="16" spans="2:8" ht="15.75" x14ac:dyDescent="0.2">
      <c r="B16" s="88"/>
      <c r="C16" s="88"/>
      <c r="D16" s="88"/>
      <c r="E16" s="88"/>
      <c r="F16" s="88"/>
      <c r="G16" s="88"/>
      <c r="H16" s="88"/>
    </row>
    <row r="17" spans="2:8" ht="18.75" x14ac:dyDescent="0.2">
      <c r="B17" s="384" t="s">
        <v>341</v>
      </c>
      <c r="C17" s="384"/>
      <c r="D17" s="384"/>
      <c r="E17" s="384"/>
      <c r="F17" s="88"/>
      <c r="G17" s="88"/>
      <c r="H17" s="88"/>
    </row>
    <row r="18" spans="2:8" ht="15.75" x14ac:dyDescent="0.2">
      <c r="B18" s="88"/>
      <c r="C18" s="88"/>
      <c r="D18" s="88"/>
      <c r="E18" s="88"/>
      <c r="F18" s="88"/>
      <c r="G18" s="88"/>
      <c r="H18" s="88"/>
    </row>
    <row r="19" spans="2:8" ht="15.75" x14ac:dyDescent="0.2">
      <c r="B19" s="88"/>
      <c r="C19" s="386"/>
      <c r="D19" s="387"/>
      <c r="E19" s="387"/>
      <c r="F19" s="387"/>
      <c r="G19" s="387"/>
      <c r="H19" s="88"/>
    </row>
    <row r="20" spans="2:8" ht="15.75" x14ac:dyDescent="0.2">
      <c r="B20" s="89" t="s">
        <v>342</v>
      </c>
      <c r="C20" s="382"/>
      <c r="D20" s="382"/>
      <c r="E20" s="382"/>
      <c r="F20" s="382"/>
      <c r="G20" s="382"/>
      <c r="H20" s="88"/>
    </row>
    <row r="21" spans="2:8" ht="15.75" x14ac:dyDescent="0.2">
      <c r="B21" s="88"/>
      <c r="C21" s="88"/>
      <c r="D21" s="88"/>
      <c r="E21" s="88"/>
      <c r="F21" s="88"/>
      <c r="G21" s="88"/>
      <c r="H21" s="88"/>
    </row>
    <row r="22" spans="2:8" ht="15.75" x14ac:dyDescent="0.2">
      <c r="B22" s="88"/>
      <c r="C22" s="386"/>
      <c r="D22" s="387"/>
      <c r="E22" s="387"/>
      <c r="F22" s="387"/>
      <c r="G22" s="387"/>
      <c r="H22" s="88"/>
    </row>
    <row r="23" spans="2:8" ht="15.75" x14ac:dyDescent="0.2">
      <c r="B23" s="89" t="s">
        <v>342</v>
      </c>
      <c r="C23" s="382"/>
      <c r="D23" s="382"/>
      <c r="E23" s="382"/>
      <c r="F23" s="382"/>
      <c r="G23" s="382"/>
      <c r="H23" s="88"/>
    </row>
    <row r="24" spans="2:8" ht="15.75" x14ac:dyDescent="0.2">
      <c r="B24" s="88"/>
      <c r="C24" s="88"/>
      <c r="D24" s="88"/>
      <c r="E24" s="88"/>
      <c r="F24" s="88"/>
      <c r="G24" s="88"/>
      <c r="H24" s="88"/>
    </row>
    <row r="25" spans="2:8" ht="15.75" x14ac:dyDescent="0.2">
      <c r="B25" s="88"/>
      <c r="C25" s="386"/>
      <c r="D25" s="387"/>
      <c r="E25" s="387"/>
      <c r="F25" s="387"/>
      <c r="G25" s="387"/>
      <c r="H25" s="88"/>
    </row>
    <row r="26" spans="2:8" ht="15.75" x14ac:dyDescent="0.2">
      <c r="B26" s="89" t="s">
        <v>342</v>
      </c>
      <c r="C26" s="382"/>
      <c r="D26" s="382"/>
      <c r="E26" s="382"/>
      <c r="F26" s="382"/>
      <c r="G26" s="382"/>
      <c r="H26" s="88"/>
    </row>
    <row r="27" spans="2:8" ht="15.75" x14ac:dyDescent="0.2">
      <c r="B27" s="88"/>
      <c r="C27" s="88"/>
      <c r="D27" s="88"/>
      <c r="E27" s="88"/>
      <c r="F27" s="88"/>
      <c r="G27" s="88"/>
      <c r="H27" s="88"/>
    </row>
    <row r="28" spans="2:8" ht="16.5" thickBot="1" x14ac:dyDescent="0.25">
      <c r="B28" s="90"/>
      <c r="C28" s="90"/>
      <c r="D28" s="90"/>
      <c r="E28" s="90"/>
      <c r="F28" s="90"/>
      <c r="G28" s="90"/>
      <c r="H28" s="91"/>
    </row>
    <row r="29" spans="2:8" ht="16.5" thickTop="1" x14ac:dyDescent="0.2">
      <c r="B29" s="88"/>
      <c r="C29" s="88"/>
      <c r="D29" s="88"/>
      <c r="E29" s="88"/>
      <c r="F29" s="88"/>
      <c r="G29" s="88"/>
      <c r="H29" s="88"/>
    </row>
    <row r="30" spans="2:8" ht="15.75" x14ac:dyDescent="0.2">
      <c r="B30" s="88"/>
      <c r="C30" s="88"/>
      <c r="D30" s="88"/>
      <c r="E30" s="88"/>
      <c r="F30" s="88"/>
      <c r="G30" s="88"/>
      <c r="H30" s="88"/>
    </row>
    <row r="31" spans="2:8" ht="15.75" x14ac:dyDescent="0.2">
      <c r="B31" s="378"/>
      <c r="C31" s="378"/>
      <c r="D31" s="378"/>
      <c r="E31" s="378"/>
      <c r="F31" s="378"/>
      <c r="G31" s="378"/>
      <c r="H31" s="88"/>
    </row>
    <row r="32" spans="2:8" ht="15.75" x14ac:dyDescent="0.2">
      <c r="B32" s="379"/>
      <c r="C32" s="379"/>
      <c r="D32" s="379"/>
      <c r="E32" s="379"/>
      <c r="F32" s="379"/>
      <c r="G32" s="379"/>
      <c r="H32" s="88"/>
    </row>
    <row r="33" spans="1:8" ht="15.75" x14ac:dyDescent="0.2">
      <c r="B33" s="88" t="s">
        <v>265</v>
      </c>
      <c r="C33" s="385" t="s">
        <v>343</v>
      </c>
      <c r="D33" s="385"/>
      <c r="E33" s="385"/>
      <c r="F33" s="385"/>
      <c r="G33" s="385"/>
      <c r="H33" s="88"/>
    </row>
    <row r="34" spans="1:8" ht="15.75" x14ac:dyDescent="0.2">
      <c r="B34" s="88"/>
      <c r="C34" s="88"/>
      <c r="D34" s="88"/>
      <c r="E34" s="88"/>
      <c r="F34" s="88"/>
      <c r="G34" s="88"/>
      <c r="H34" s="88"/>
    </row>
    <row r="35" spans="1:8" ht="15.75" x14ac:dyDescent="0.2">
      <c r="B35" s="88"/>
      <c r="C35" s="88"/>
      <c r="D35" s="88"/>
      <c r="E35" s="88"/>
      <c r="F35" s="88"/>
      <c r="G35" s="88"/>
      <c r="H35" s="88"/>
    </row>
    <row r="36" spans="1:8" ht="15.75" x14ac:dyDescent="0.2">
      <c r="B36" s="378"/>
      <c r="C36" s="378"/>
      <c r="D36" s="378"/>
      <c r="E36" s="378"/>
      <c r="F36" s="378"/>
      <c r="G36" s="378"/>
      <c r="H36" s="88"/>
    </row>
    <row r="37" spans="1:8" ht="15.75" x14ac:dyDescent="0.2">
      <c r="B37" s="379"/>
      <c r="C37" s="379"/>
      <c r="D37" s="379"/>
      <c r="E37" s="379"/>
      <c r="F37" s="379"/>
      <c r="G37" s="379"/>
      <c r="H37" s="88"/>
    </row>
    <row r="38" spans="1:8" ht="15.75" x14ac:dyDescent="0.2">
      <c r="B38" s="88" t="s">
        <v>265</v>
      </c>
      <c r="C38" s="377" t="s">
        <v>344</v>
      </c>
      <c r="D38" s="377"/>
      <c r="E38" s="377"/>
      <c r="F38" s="377"/>
      <c r="G38" s="377"/>
      <c r="H38" s="88"/>
    </row>
    <row r="39" spans="1:8" ht="15.75" x14ac:dyDescent="0.2">
      <c r="B39" s="88"/>
      <c r="C39" s="88"/>
      <c r="D39" s="88"/>
      <c r="E39" s="88"/>
      <c r="F39" s="88"/>
      <c r="G39" s="88"/>
      <c r="H39" s="88"/>
    </row>
    <row r="40" spans="1:8" ht="15.75" x14ac:dyDescent="0.2">
      <c r="B40" s="88"/>
      <c r="C40" s="88"/>
      <c r="D40" s="88"/>
      <c r="E40" s="88"/>
      <c r="F40" s="88"/>
      <c r="G40" s="88"/>
      <c r="H40" s="88"/>
    </row>
    <row r="41" spans="1:8" ht="15.75" x14ac:dyDescent="0.2">
      <c r="B41" s="378"/>
      <c r="C41" s="378"/>
      <c r="D41" s="378"/>
      <c r="E41" s="378"/>
      <c r="F41" s="378"/>
      <c r="G41" s="378"/>
      <c r="H41" s="88"/>
    </row>
    <row r="42" spans="1:8" ht="15.75" x14ac:dyDescent="0.2">
      <c r="B42" s="379"/>
      <c r="C42" s="379"/>
      <c r="D42" s="379"/>
      <c r="E42" s="379"/>
      <c r="F42" s="379"/>
      <c r="G42" s="379"/>
      <c r="H42" s="88"/>
    </row>
    <row r="43" spans="1:8" ht="15.75" x14ac:dyDescent="0.2">
      <c r="B43" s="88" t="s">
        <v>265</v>
      </c>
      <c r="C43" s="377" t="s">
        <v>345</v>
      </c>
      <c r="D43" s="377"/>
      <c r="E43" s="377"/>
      <c r="F43" s="377"/>
      <c r="G43" s="377"/>
      <c r="H43" s="88"/>
    </row>
    <row r="44" spans="1:8" ht="15.75" x14ac:dyDescent="0.2">
      <c r="B44" s="88"/>
      <c r="C44" s="88"/>
      <c r="D44" s="88"/>
      <c r="E44" s="88"/>
      <c r="F44" s="88"/>
      <c r="G44" s="88"/>
      <c r="H44" s="88"/>
    </row>
    <row r="45" spans="1:8" ht="15.75" customHeight="1" x14ac:dyDescent="0.2">
      <c r="A45" s="380" t="s">
        <v>423</v>
      </c>
      <c r="B45" s="380"/>
      <c r="C45" s="380"/>
      <c r="D45" s="380"/>
      <c r="E45" s="380"/>
      <c r="F45" s="380"/>
      <c r="G45" s="380"/>
      <c r="H45" s="380"/>
    </row>
    <row r="46" spans="1:8" ht="15.75" customHeight="1" x14ac:dyDescent="0.2">
      <c r="A46" s="380"/>
      <c r="B46" s="380"/>
      <c r="C46" s="380"/>
      <c r="D46" s="380"/>
      <c r="E46" s="380"/>
      <c r="F46" s="380"/>
      <c r="G46" s="380"/>
      <c r="H46" s="380"/>
    </row>
    <row r="47" spans="1:8" ht="15.75" customHeight="1" x14ac:dyDescent="0.2">
      <c r="A47" s="380"/>
      <c r="B47" s="380"/>
      <c r="C47" s="380"/>
      <c r="D47" s="380"/>
      <c r="E47" s="380"/>
      <c r="F47" s="380"/>
      <c r="G47" s="380"/>
      <c r="H47" s="380"/>
    </row>
    <row r="48" spans="1:8" ht="15.75" customHeight="1" x14ac:dyDescent="0.2">
      <c r="A48" s="380"/>
      <c r="B48" s="380"/>
      <c r="C48" s="380"/>
      <c r="D48" s="380"/>
      <c r="E48" s="380"/>
      <c r="F48" s="380"/>
      <c r="G48" s="380"/>
      <c r="H48" s="380"/>
    </row>
    <row r="49" spans="2:8" ht="15.75" x14ac:dyDescent="0.2">
      <c r="B49" s="88"/>
      <c r="C49" s="88"/>
      <c r="D49" s="88"/>
      <c r="E49" s="88"/>
      <c r="F49" s="88"/>
      <c r="G49" s="88"/>
      <c r="H49" s="88"/>
    </row>
    <row r="50" spans="2:8" ht="15.75" x14ac:dyDescent="0.2">
      <c r="B50" s="88"/>
      <c r="C50" s="88"/>
      <c r="D50" s="88"/>
      <c r="E50" s="88"/>
      <c r="F50" s="88"/>
      <c r="G50" s="88"/>
      <c r="H50" s="88"/>
    </row>
    <row r="51" spans="2:8" ht="15.75" x14ac:dyDescent="0.2">
      <c r="B51" s="88"/>
      <c r="C51" s="88"/>
      <c r="D51" s="88"/>
      <c r="E51" s="88"/>
      <c r="F51" s="88"/>
      <c r="G51" s="88"/>
      <c r="H51" s="88"/>
    </row>
    <row r="52" spans="2:8" ht="15.75" x14ac:dyDescent="0.2">
      <c r="B52" s="88"/>
      <c r="C52" s="88"/>
      <c r="D52" s="88"/>
      <c r="E52" s="88"/>
      <c r="F52" s="88"/>
      <c r="G52" s="88"/>
      <c r="H52" s="88"/>
    </row>
    <row r="53" spans="2:8" ht="15.75" x14ac:dyDescent="0.2">
      <c r="B53" s="88"/>
      <c r="C53" s="88"/>
      <c r="D53" s="88"/>
      <c r="E53" s="88"/>
      <c r="F53" s="88"/>
      <c r="G53" s="88"/>
      <c r="H53" s="88"/>
    </row>
    <row r="54" spans="2:8" ht="15.75" x14ac:dyDescent="0.2">
      <c r="B54" s="88"/>
      <c r="C54" s="88"/>
      <c r="D54" s="88"/>
      <c r="E54" s="88"/>
      <c r="F54" s="88"/>
      <c r="G54" s="88"/>
      <c r="H54" s="88"/>
    </row>
    <row r="55" spans="2:8" ht="15.75" x14ac:dyDescent="0.2">
      <c r="B55" s="88"/>
      <c r="C55" s="88"/>
      <c r="D55" s="88"/>
      <c r="E55" s="88"/>
      <c r="F55" s="88"/>
      <c r="G55" s="88"/>
      <c r="H55" s="88"/>
    </row>
    <row r="56" spans="2:8" ht="15.75" x14ac:dyDescent="0.2">
      <c r="B56" s="88"/>
      <c r="C56" s="88"/>
      <c r="D56" s="88"/>
      <c r="E56" s="88"/>
      <c r="F56" s="88"/>
      <c r="G56" s="88"/>
      <c r="H56" s="88"/>
    </row>
    <row r="57" spans="2:8" ht="15.75" x14ac:dyDescent="0.2">
      <c r="B57" s="88"/>
      <c r="C57" s="88"/>
      <c r="D57" s="88"/>
      <c r="E57" s="88"/>
      <c r="F57" s="88"/>
      <c r="G57" s="88"/>
      <c r="H57" s="88"/>
    </row>
    <row r="58" spans="2:8" ht="15.75" x14ac:dyDescent="0.2">
      <c r="B58" s="88"/>
      <c r="C58" s="88"/>
      <c r="D58" s="88"/>
      <c r="E58" s="88"/>
      <c r="F58" s="88"/>
      <c r="G58" s="88"/>
      <c r="H58" s="88"/>
    </row>
    <row r="59" spans="2:8" ht="15.75" x14ac:dyDescent="0.2">
      <c r="B59" s="88"/>
      <c r="C59" s="88"/>
      <c r="D59" s="88"/>
      <c r="E59" s="88"/>
      <c r="F59" s="88"/>
      <c r="G59" s="88"/>
      <c r="H59" s="88"/>
    </row>
    <row r="60" spans="2:8" ht="15.75" x14ac:dyDescent="0.2">
      <c r="B60" s="88"/>
      <c r="C60" s="88"/>
      <c r="D60" s="88"/>
      <c r="E60" s="88"/>
      <c r="F60" s="88"/>
      <c r="G60" s="88"/>
      <c r="H60" s="88"/>
    </row>
  </sheetData>
  <sheetProtection algorithmName="SHA-512" hashValue="jVIEtp+iJxZ6qAbeZw0l7P7mhFOPJ38lHJ5wUOsoZQksIi5FRR8pn1CBf28whuPP/OWjq2JGKTYQhxdkIhg+TA==" saltValue="3kUotNKf+JihTaVSGqhgww==" spinCount="100000" sheet="1" objects="1" scenarios="1"/>
  <mergeCells count="18">
    <mergeCell ref="C33:G33"/>
    <mergeCell ref="B17:E17"/>
    <mergeCell ref="C19:G20"/>
    <mergeCell ref="C22:G23"/>
    <mergeCell ref="C25:G26"/>
    <mergeCell ref="B31:G32"/>
    <mergeCell ref="B5:G7"/>
    <mergeCell ref="D10:G10"/>
    <mergeCell ref="D12:G12"/>
    <mergeCell ref="D14:G14"/>
    <mergeCell ref="B14:C14"/>
    <mergeCell ref="B12:C12"/>
    <mergeCell ref="B10:C10"/>
    <mergeCell ref="C38:G38"/>
    <mergeCell ref="C43:G43"/>
    <mergeCell ref="B36:G37"/>
    <mergeCell ref="B41:G42"/>
    <mergeCell ref="A45:H48"/>
  </mergeCell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Zeitraum" error="Zeitraum aus der aktuellen Periode auswählen." xr:uid="{00000000-0002-0000-0F00-000000000000}">
          <x14:formula1>
            <xm:f>STAMMDATENBLATT!B$32</xm:f>
          </x14:formula1>
          <x14:formula2>
            <xm:f>STAMMDATENBLATT!D$32</xm:f>
          </x14:formula2>
          <xm:sqref>C19:G20 C22:G23 C25:G26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1"/>
  <sheetViews>
    <sheetView workbookViewId="0">
      <selection activeCell="F10" sqref="F10"/>
    </sheetView>
  </sheetViews>
  <sheetFormatPr baseColWidth="10" defaultRowHeight="15" x14ac:dyDescent="0.25"/>
  <cols>
    <col min="1" max="3" width="11.42578125" style="271"/>
    <col min="4" max="4" width="27.7109375" style="271" bestFit="1" customWidth="1"/>
    <col min="5" max="5" width="11.42578125" style="271"/>
    <col min="6" max="6" width="15.28515625" style="271" bestFit="1" customWidth="1"/>
    <col min="7" max="7" width="19.28515625" style="271" bestFit="1" customWidth="1"/>
    <col min="8" max="16384" width="11.42578125" style="271"/>
  </cols>
  <sheetData>
    <row r="1" spans="1:8" x14ac:dyDescent="0.25">
      <c r="A1" s="268" t="s">
        <v>45</v>
      </c>
      <c r="B1" s="278">
        <f>STAMMDATENBLATT!D27</f>
        <v>0</v>
      </c>
      <c r="C1" s="269" t="s">
        <v>44</v>
      </c>
      <c r="D1" s="279" t="s">
        <v>46</v>
      </c>
      <c r="E1" s="270"/>
      <c r="H1" s="272"/>
    </row>
    <row r="2" spans="1:8" x14ac:dyDescent="0.25">
      <c r="A2" s="273">
        <f>DATEVALUE("01.01."&amp;$B$1)</f>
        <v>35064</v>
      </c>
      <c r="B2" s="280">
        <f>IF(C2&lt;&gt;"",A2,0)</f>
        <v>35064</v>
      </c>
      <c r="C2" s="269" t="s">
        <v>47</v>
      </c>
      <c r="D2" s="274" t="s">
        <v>12</v>
      </c>
      <c r="H2" s="272"/>
    </row>
    <row r="3" spans="1:8" x14ac:dyDescent="0.25">
      <c r="A3" s="273">
        <f>DATEVALUE("06.01."&amp;$B$1)</f>
        <v>35069</v>
      </c>
      <c r="B3" s="280">
        <f t="shared" ref="B3:B18" si="0">IF(C3&lt;&gt;"",A3,0)</f>
        <v>35069</v>
      </c>
      <c r="C3" s="269" t="s">
        <v>47</v>
      </c>
      <c r="D3" s="274" t="s">
        <v>346</v>
      </c>
      <c r="H3" s="272"/>
    </row>
    <row r="4" spans="1:8" x14ac:dyDescent="0.25">
      <c r="A4" s="273">
        <f>A6-48</f>
        <v>35129</v>
      </c>
      <c r="B4" s="280">
        <f t="shared" si="0"/>
        <v>0</v>
      </c>
      <c r="C4" s="275"/>
      <c r="D4" s="274" t="s">
        <v>48</v>
      </c>
    </row>
    <row r="5" spans="1:8" x14ac:dyDescent="0.25">
      <c r="A5" s="273">
        <f>A6-2</f>
        <v>35175</v>
      </c>
      <c r="B5" s="280">
        <f t="shared" si="0"/>
        <v>35175</v>
      </c>
      <c r="C5" s="269" t="s">
        <v>47</v>
      </c>
      <c r="D5" s="274" t="s">
        <v>32</v>
      </c>
    </row>
    <row r="6" spans="1:8" x14ac:dyDescent="0.25">
      <c r="A6" s="281">
        <f>DOLLAR((DAY(MINUTE($B$1/38)/2+55) &amp; ".4." &amp; $B$1)/7,)*7-IF(YEAR(1)=1904,5,6)</f>
        <v>35177</v>
      </c>
      <c r="B6" s="280">
        <f t="shared" si="0"/>
        <v>35177</v>
      </c>
      <c r="C6" s="269" t="s">
        <v>47</v>
      </c>
      <c r="D6" s="274" t="s">
        <v>40</v>
      </c>
    </row>
    <row r="7" spans="1:8" x14ac:dyDescent="0.25">
      <c r="A7" s="281">
        <f>A6+1</f>
        <v>35178</v>
      </c>
      <c r="B7" s="280">
        <f t="shared" si="0"/>
        <v>35178</v>
      </c>
      <c r="C7" s="269" t="s">
        <v>47</v>
      </c>
      <c r="D7" s="274" t="s">
        <v>33</v>
      </c>
    </row>
    <row r="8" spans="1:8" x14ac:dyDescent="0.25">
      <c r="A8" s="273">
        <f>DATEVALUE("01.05."&amp;$B$1)</f>
        <v>35185</v>
      </c>
      <c r="B8" s="280">
        <f t="shared" si="0"/>
        <v>35185</v>
      </c>
      <c r="C8" s="269" t="s">
        <v>47</v>
      </c>
      <c r="D8" s="274" t="s">
        <v>347</v>
      </c>
    </row>
    <row r="9" spans="1:8" x14ac:dyDescent="0.25">
      <c r="A9" s="273">
        <f>A6+39</f>
        <v>35216</v>
      </c>
      <c r="B9" s="280">
        <f t="shared" si="0"/>
        <v>35216</v>
      </c>
      <c r="C9" s="269" t="s">
        <v>47</v>
      </c>
      <c r="D9" s="274" t="s">
        <v>34</v>
      </c>
    </row>
    <row r="10" spans="1:8" x14ac:dyDescent="0.25">
      <c r="A10" s="273">
        <f>A6+49</f>
        <v>35226</v>
      </c>
      <c r="B10" s="280">
        <f t="shared" si="0"/>
        <v>35226</v>
      </c>
      <c r="C10" s="269" t="s">
        <v>47</v>
      </c>
      <c r="D10" s="274" t="s">
        <v>41</v>
      </c>
    </row>
    <row r="11" spans="1:8" x14ac:dyDescent="0.25">
      <c r="A11" s="273">
        <f>A6+50</f>
        <v>35227</v>
      </c>
      <c r="B11" s="280">
        <f t="shared" si="0"/>
        <v>35227</v>
      </c>
      <c r="C11" s="269" t="s">
        <v>47</v>
      </c>
      <c r="D11" s="274" t="s">
        <v>35</v>
      </c>
    </row>
    <row r="12" spans="1:8" x14ac:dyDescent="0.25">
      <c r="A12" s="273">
        <f>A6+60</f>
        <v>35237</v>
      </c>
      <c r="B12" s="280">
        <f t="shared" si="0"/>
        <v>35237</v>
      </c>
      <c r="C12" s="269" t="s">
        <v>47</v>
      </c>
      <c r="D12" s="274" t="s">
        <v>36</v>
      </c>
    </row>
    <row r="13" spans="1:8" x14ac:dyDescent="0.25">
      <c r="A13" s="273">
        <f>DATEVALUE("03.10."&amp;$B$1)</f>
        <v>35340</v>
      </c>
      <c r="B13" s="280">
        <f t="shared" si="0"/>
        <v>35340</v>
      </c>
      <c r="C13" s="269" t="s">
        <v>47</v>
      </c>
      <c r="D13" s="274" t="s">
        <v>348</v>
      </c>
    </row>
    <row r="14" spans="1:8" x14ac:dyDescent="0.25">
      <c r="A14" s="273">
        <f>DATEVALUE("01.11."&amp;$B$1)</f>
        <v>35369</v>
      </c>
      <c r="B14" s="280">
        <f t="shared" si="0"/>
        <v>35369</v>
      </c>
      <c r="C14" s="269" t="s">
        <v>47</v>
      </c>
      <c r="D14" s="274" t="s">
        <v>37</v>
      </c>
    </row>
    <row r="15" spans="1:8" x14ac:dyDescent="0.25">
      <c r="A15" s="273">
        <f>DATEVALUE("24.12."&amp;$B$1)</f>
        <v>35422</v>
      </c>
      <c r="B15" s="280">
        <f t="shared" si="0"/>
        <v>35422</v>
      </c>
      <c r="C15" s="269" t="s">
        <v>47</v>
      </c>
      <c r="D15" s="274" t="s">
        <v>38</v>
      </c>
    </row>
    <row r="16" spans="1:8" x14ac:dyDescent="0.25">
      <c r="A16" s="273">
        <f>DATEVALUE("25.12."&amp;$B$1)</f>
        <v>35423</v>
      </c>
      <c r="B16" s="280">
        <f t="shared" si="0"/>
        <v>35423</v>
      </c>
      <c r="C16" s="269" t="s">
        <v>47</v>
      </c>
      <c r="D16" s="274" t="s">
        <v>349</v>
      </c>
    </row>
    <row r="17" spans="1:6" x14ac:dyDescent="0.25">
      <c r="A17" s="273">
        <f>DATEVALUE("26.12."&amp;$B$1)</f>
        <v>35424</v>
      </c>
      <c r="B17" s="280">
        <f t="shared" si="0"/>
        <v>35424</v>
      </c>
      <c r="C17" s="269" t="s">
        <v>47</v>
      </c>
      <c r="D17" s="274" t="s">
        <v>350</v>
      </c>
    </row>
    <row r="18" spans="1:6" x14ac:dyDescent="0.25">
      <c r="A18" s="273">
        <f>DATEVALUE("31.12."&amp;$B$1)</f>
        <v>35429</v>
      </c>
      <c r="B18" s="280">
        <f t="shared" si="0"/>
        <v>35429</v>
      </c>
      <c r="C18" s="269" t="s">
        <v>47</v>
      </c>
      <c r="D18" s="274" t="s">
        <v>39</v>
      </c>
    </row>
    <row r="19" spans="1:6" x14ac:dyDescent="0.25">
      <c r="A19" s="276"/>
      <c r="B19" s="280">
        <f>IF(C19&lt;&gt;"",A19,0)</f>
        <v>0</v>
      </c>
      <c r="C19" s="275"/>
      <c r="D19" s="282" t="s">
        <v>306</v>
      </c>
      <c r="E19" s="283" t="s">
        <v>307</v>
      </c>
    </row>
    <row r="20" spans="1:6" x14ac:dyDescent="0.25">
      <c r="E20" s="271" t="s">
        <v>308</v>
      </c>
      <c r="F20" s="270" t="s">
        <v>233</v>
      </c>
    </row>
    <row r="21" spans="1:6" x14ac:dyDescent="0.25">
      <c r="A21" s="273">
        <f>A6-3</f>
        <v>35174</v>
      </c>
      <c r="B21" s="280">
        <f>IF(C21&lt;&gt;"",A21,0)</f>
        <v>35174</v>
      </c>
      <c r="C21" s="269" t="s">
        <v>302</v>
      </c>
      <c r="D21" s="274" t="s">
        <v>51</v>
      </c>
      <c r="E21" s="277">
        <v>0.1875</v>
      </c>
      <c r="F21" s="277">
        <v>0.5</v>
      </c>
    </row>
  </sheetData>
  <sheetProtection algorithmName="SHA-512" hashValue="dGlKFTIRzrslziCfqYpH4s7SL6DYBNFaUaRBaFbdAizJxAKW2O4wlzPYsDZ0vmftFK/Q6FEIWFTdaF8HfftAZg==" saltValue="xvRZLz0kVjYUP2WFsNkGzw==" spinCount="100000" sheet="1" objects="1" scenarios="1"/>
  <conditionalFormatting sqref="B21 B2:B19">
    <cfRule type="expression" dxfId="0" priority="3" stopIfTrue="1">
      <formula>AND(WEEKDAY($B2,2)&gt;5,B2&gt;0)</formula>
    </cfRule>
  </conditionalFormatting>
  <pageMargins left="0.23622047244094491" right="0.23622047244094491" top="0.74803149606299213" bottom="0.74803149606299213" header="0.31496062992125984" footer="0.31496062992125984"/>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68"/>
  <sheetViews>
    <sheetView zoomScale="80" zoomScaleNormal="80" workbookViewId="0">
      <selection activeCell="B8" sqref="B8"/>
    </sheetView>
  </sheetViews>
  <sheetFormatPr baseColWidth="10" defaultRowHeight="15" x14ac:dyDescent="0.25"/>
  <cols>
    <col min="1" max="1" width="28.5703125" style="78" customWidth="1"/>
    <col min="2" max="2" width="168.140625" style="78" bestFit="1" customWidth="1"/>
    <col min="3" max="16384" width="11.42578125" style="78"/>
  </cols>
  <sheetData>
    <row r="1" spans="1:7" x14ac:dyDescent="0.25">
      <c r="A1" s="76" t="s">
        <v>96</v>
      </c>
      <c r="B1" s="77"/>
    </row>
    <row r="2" spans="1:7" x14ac:dyDescent="0.25">
      <c r="A2" s="79" t="s">
        <v>97</v>
      </c>
      <c r="B2" s="80" t="s">
        <v>418</v>
      </c>
    </row>
    <row r="3" spans="1:7" x14ac:dyDescent="0.25">
      <c r="A3" s="81" t="s">
        <v>95</v>
      </c>
      <c r="B3" s="78" t="s">
        <v>98</v>
      </c>
    </row>
    <row r="4" spans="1:7" x14ac:dyDescent="0.25">
      <c r="A4" s="81"/>
      <c r="B4" s="78" t="s">
        <v>331</v>
      </c>
    </row>
    <row r="5" spans="1:7" x14ac:dyDescent="0.25">
      <c r="A5" s="81"/>
      <c r="B5" s="78" t="s">
        <v>99</v>
      </c>
    </row>
    <row r="6" spans="1:7" x14ac:dyDescent="0.25">
      <c r="A6" s="81" t="s">
        <v>95</v>
      </c>
      <c r="B6" s="78" t="s">
        <v>323</v>
      </c>
    </row>
    <row r="7" spans="1:7" x14ac:dyDescent="0.25">
      <c r="A7" s="81"/>
      <c r="B7" s="78" t="s">
        <v>324</v>
      </c>
    </row>
    <row r="8" spans="1:7" x14ac:dyDescent="0.25">
      <c r="A8" s="81"/>
      <c r="B8" s="78" t="s">
        <v>325</v>
      </c>
    </row>
    <row r="9" spans="1:7" x14ac:dyDescent="0.25">
      <c r="A9" s="81"/>
    </row>
    <row r="10" spans="1:7" x14ac:dyDescent="0.25">
      <c r="A10" s="79" t="s">
        <v>287</v>
      </c>
      <c r="B10" s="82" t="s">
        <v>290</v>
      </c>
    </row>
    <row r="11" spans="1:7" x14ac:dyDescent="0.25">
      <c r="A11" s="81" t="s">
        <v>95</v>
      </c>
      <c r="B11" s="78" t="s">
        <v>400</v>
      </c>
    </row>
    <row r="12" spans="1:7" x14ac:dyDescent="0.25">
      <c r="A12" s="81"/>
      <c r="B12" s="78" t="s">
        <v>413</v>
      </c>
      <c r="G12" s="112"/>
    </row>
    <row r="13" spans="1:7" x14ac:dyDescent="0.25">
      <c r="A13" s="81"/>
      <c r="B13" s="113" t="s">
        <v>412</v>
      </c>
      <c r="G13" s="112"/>
    </row>
    <row r="14" spans="1:7" x14ac:dyDescent="0.25">
      <c r="A14" s="81"/>
      <c r="B14" s="78" t="s">
        <v>363</v>
      </c>
      <c r="G14" s="112"/>
    </row>
    <row r="15" spans="1:7" x14ac:dyDescent="0.25">
      <c r="A15" s="81"/>
      <c r="B15" s="113" t="s">
        <v>414</v>
      </c>
      <c r="G15" s="112"/>
    </row>
    <row r="16" spans="1:7" x14ac:dyDescent="0.25">
      <c r="A16" s="81"/>
      <c r="B16" s="78" t="s">
        <v>407</v>
      </c>
      <c r="G16" s="112"/>
    </row>
    <row r="17" spans="1:7" x14ac:dyDescent="0.25">
      <c r="A17" s="81"/>
      <c r="B17" s="113" t="s">
        <v>415</v>
      </c>
      <c r="G17" s="112"/>
    </row>
    <row r="18" spans="1:7" x14ac:dyDescent="0.25">
      <c r="A18" s="81" t="s">
        <v>95</v>
      </c>
      <c r="B18" s="78" t="s">
        <v>416</v>
      </c>
    </row>
    <row r="19" spans="1:7" x14ac:dyDescent="0.25">
      <c r="A19" s="81" t="s">
        <v>95</v>
      </c>
      <c r="B19" s="78" t="s">
        <v>411</v>
      </c>
    </row>
    <row r="20" spans="1:7" x14ac:dyDescent="0.25">
      <c r="A20" s="81" t="s">
        <v>95</v>
      </c>
      <c r="B20" s="78" t="s">
        <v>326</v>
      </c>
    </row>
    <row r="21" spans="1:7" x14ac:dyDescent="0.25">
      <c r="A21" s="81" t="s">
        <v>95</v>
      </c>
      <c r="B21" s="78" t="s">
        <v>291</v>
      </c>
    </row>
    <row r="22" spans="1:7" x14ac:dyDescent="0.25">
      <c r="A22" s="81" t="s">
        <v>95</v>
      </c>
      <c r="B22" s="78" t="s">
        <v>351</v>
      </c>
    </row>
    <row r="23" spans="1:7" x14ac:dyDescent="0.25">
      <c r="A23" s="81"/>
    </row>
    <row r="24" spans="1:7" x14ac:dyDescent="0.25">
      <c r="A24" s="79" t="s">
        <v>107</v>
      </c>
      <c r="B24" s="80"/>
    </row>
    <row r="25" spans="1:7" x14ac:dyDescent="0.25">
      <c r="A25" s="81" t="s">
        <v>93</v>
      </c>
      <c r="B25" s="78" t="s">
        <v>327</v>
      </c>
    </row>
    <row r="26" spans="1:7" x14ac:dyDescent="0.25">
      <c r="A26" s="81" t="s">
        <v>94</v>
      </c>
      <c r="B26" s="78" t="s">
        <v>328</v>
      </c>
    </row>
    <row r="27" spans="1:7" x14ac:dyDescent="0.25">
      <c r="A27" s="81" t="s">
        <v>95</v>
      </c>
      <c r="B27" s="113" t="s">
        <v>417</v>
      </c>
    </row>
    <row r="29" spans="1:7" x14ac:dyDescent="0.25">
      <c r="A29" s="79" t="s">
        <v>108</v>
      </c>
      <c r="B29" s="80"/>
    </row>
    <row r="30" spans="1:7" x14ac:dyDescent="0.25">
      <c r="A30" s="81" t="s">
        <v>100</v>
      </c>
      <c r="B30" s="78" t="s">
        <v>101</v>
      </c>
    </row>
    <row r="31" spans="1:7" x14ac:dyDescent="0.25">
      <c r="A31" s="81"/>
    </row>
    <row r="32" spans="1:7" x14ac:dyDescent="0.25">
      <c r="A32" s="79" t="s">
        <v>109</v>
      </c>
      <c r="B32" s="80"/>
    </row>
    <row r="33" spans="1:2" x14ac:dyDescent="0.25">
      <c r="A33" s="81" t="s">
        <v>95</v>
      </c>
      <c r="B33" s="78" t="s">
        <v>104</v>
      </c>
    </row>
    <row r="34" spans="1:2" x14ac:dyDescent="0.25">
      <c r="A34" s="81" t="s">
        <v>95</v>
      </c>
      <c r="B34" s="78" t="s">
        <v>329</v>
      </c>
    </row>
    <row r="35" spans="1:2" x14ac:dyDescent="0.25">
      <c r="A35" s="81"/>
    </row>
    <row r="36" spans="1:2" x14ac:dyDescent="0.25">
      <c r="A36" s="79" t="s">
        <v>311</v>
      </c>
      <c r="B36" s="80"/>
    </row>
    <row r="37" spans="1:2" x14ac:dyDescent="0.25">
      <c r="A37" s="81" t="s">
        <v>95</v>
      </c>
      <c r="B37" s="78" t="s">
        <v>312</v>
      </c>
    </row>
    <row r="38" spans="1:2" x14ac:dyDescent="0.25">
      <c r="A38" s="81" t="s">
        <v>95</v>
      </c>
      <c r="B38" s="78" t="s">
        <v>313</v>
      </c>
    </row>
    <row r="39" spans="1:2" x14ac:dyDescent="0.25">
      <c r="A39" s="81" t="s">
        <v>95</v>
      </c>
      <c r="B39" s="78" t="s">
        <v>105</v>
      </c>
    </row>
    <row r="40" spans="1:2" x14ac:dyDescent="0.25">
      <c r="A40" s="81" t="s">
        <v>95</v>
      </c>
      <c r="B40" s="78" t="s">
        <v>314</v>
      </c>
    </row>
    <row r="42" spans="1:2" x14ac:dyDescent="0.25">
      <c r="A42" s="79" t="s">
        <v>294</v>
      </c>
      <c r="B42" s="80"/>
    </row>
    <row r="43" spans="1:2" x14ac:dyDescent="0.25">
      <c r="A43" s="81" t="s">
        <v>95</v>
      </c>
      <c r="B43" s="78" t="s">
        <v>295</v>
      </c>
    </row>
    <row r="44" spans="1:2" x14ac:dyDescent="0.25">
      <c r="A44" s="81" t="s">
        <v>95</v>
      </c>
      <c r="B44" s="78" t="s">
        <v>296</v>
      </c>
    </row>
    <row r="46" spans="1:2" x14ac:dyDescent="0.25">
      <c r="A46" s="82" t="s">
        <v>297</v>
      </c>
      <c r="B46" s="80"/>
    </row>
    <row r="47" spans="1:2" x14ac:dyDescent="0.25">
      <c r="A47" s="78" t="s">
        <v>95</v>
      </c>
      <c r="B47" s="78" t="s">
        <v>298</v>
      </c>
    </row>
    <row r="48" spans="1:2" x14ac:dyDescent="0.25">
      <c r="B48" s="113" t="s">
        <v>299</v>
      </c>
    </row>
    <row r="49" spans="1:2" x14ac:dyDescent="0.25">
      <c r="B49" s="113" t="s">
        <v>300</v>
      </c>
    </row>
    <row r="50" spans="1:2" x14ac:dyDescent="0.25">
      <c r="A50" s="78" t="s">
        <v>95</v>
      </c>
      <c r="B50" s="78" t="s">
        <v>301</v>
      </c>
    </row>
    <row r="51" spans="1:2" x14ac:dyDescent="0.25">
      <c r="A51" s="78" t="s">
        <v>95</v>
      </c>
      <c r="B51" s="78" t="s">
        <v>336</v>
      </c>
    </row>
    <row r="52" spans="1:2" x14ac:dyDescent="0.25">
      <c r="A52" s="78" t="s">
        <v>95</v>
      </c>
      <c r="B52" s="78" t="s">
        <v>337</v>
      </c>
    </row>
    <row r="54" spans="1:2" x14ac:dyDescent="0.25">
      <c r="A54" s="83" t="s">
        <v>316</v>
      </c>
      <c r="B54" s="84" t="s">
        <v>318</v>
      </c>
    </row>
    <row r="55" spans="1:2" x14ac:dyDescent="0.25">
      <c r="A55" s="81" t="s">
        <v>95</v>
      </c>
      <c r="B55" s="78" t="s">
        <v>320</v>
      </c>
    </row>
    <row r="56" spans="1:2" x14ac:dyDescent="0.25">
      <c r="A56" s="81" t="s">
        <v>95</v>
      </c>
      <c r="B56" s="78" t="s">
        <v>102</v>
      </c>
    </row>
    <row r="57" spans="1:2" x14ac:dyDescent="0.25">
      <c r="A57" s="81" t="s">
        <v>95</v>
      </c>
      <c r="B57" s="78" t="s">
        <v>103</v>
      </c>
    </row>
    <row r="58" spans="1:2" x14ac:dyDescent="0.25">
      <c r="A58" s="81" t="s">
        <v>95</v>
      </c>
      <c r="B58" s="78" t="s">
        <v>106</v>
      </c>
    </row>
    <row r="59" spans="1:2" x14ac:dyDescent="0.25">
      <c r="A59" s="81" t="s">
        <v>95</v>
      </c>
      <c r="B59" s="78" t="s">
        <v>110</v>
      </c>
    </row>
    <row r="60" spans="1:2" x14ac:dyDescent="0.25">
      <c r="A60" s="81" t="s">
        <v>95</v>
      </c>
      <c r="B60" s="78" t="s">
        <v>111</v>
      </c>
    </row>
    <row r="61" spans="1:2" x14ac:dyDescent="0.25">
      <c r="A61" s="81" t="s">
        <v>95</v>
      </c>
      <c r="B61" s="78" t="s">
        <v>292</v>
      </c>
    </row>
    <row r="62" spans="1:2" x14ac:dyDescent="0.25">
      <c r="A62" s="81"/>
      <c r="B62" s="78" t="s">
        <v>321</v>
      </c>
    </row>
    <row r="63" spans="1:2" x14ac:dyDescent="0.25">
      <c r="A63" s="81"/>
      <c r="B63" s="78" t="s">
        <v>322</v>
      </c>
    </row>
    <row r="64" spans="1:2" x14ac:dyDescent="0.25">
      <c r="A64" s="81" t="s">
        <v>95</v>
      </c>
      <c r="B64" s="78" t="s">
        <v>293</v>
      </c>
    </row>
    <row r="65" spans="1:2" x14ac:dyDescent="0.25">
      <c r="B65" s="78" t="s">
        <v>315</v>
      </c>
    </row>
    <row r="66" spans="1:2" x14ac:dyDescent="0.25">
      <c r="A66" s="78" t="s">
        <v>95</v>
      </c>
      <c r="B66" s="78" t="s">
        <v>317</v>
      </c>
    </row>
    <row r="67" spans="1:2" x14ac:dyDescent="0.25">
      <c r="B67" s="78" t="s">
        <v>319</v>
      </c>
    </row>
    <row r="68" spans="1:2" x14ac:dyDescent="0.25">
      <c r="A68" s="78" t="s">
        <v>95</v>
      </c>
      <c r="B68" s="78" t="s">
        <v>330</v>
      </c>
    </row>
  </sheetData>
  <sheetProtection algorithmName="SHA-512" hashValue="6AU/5zok/Qa0gEQRt5TVNObzPpWkeABXFwzMGhgLr9r/RSEk6L0CeaQZF6QViTnC0JUIUUw6QWoGQYhWGgqNGA==" saltValue="ttngEBg5u9dYVF3CW011Sg==" spinCount="100000" sheet="1"/>
  <pageMargins left="0.23622047244094491" right="0.23622047244094491"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06"/>
  <sheetViews>
    <sheetView showGridLines="0" zoomScale="80" zoomScaleNormal="80" workbookViewId="0">
      <selection activeCell="A94" sqref="A94:G94"/>
    </sheetView>
  </sheetViews>
  <sheetFormatPr baseColWidth="10" defaultRowHeight="15" x14ac:dyDescent="0.25"/>
  <cols>
    <col min="1" max="1" width="5.7109375" style="286" customWidth="1"/>
    <col min="2" max="2" width="17.140625" style="286" customWidth="1"/>
    <col min="3" max="6" width="11.42578125" style="286"/>
    <col min="7" max="7" width="15.140625" style="286" bestFit="1" customWidth="1"/>
    <col min="8" max="16384" width="11.42578125" style="286"/>
  </cols>
  <sheetData>
    <row r="1" spans="1:15" x14ac:dyDescent="0.25">
      <c r="A1" s="304" t="s">
        <v>116</v>
      </c>
      <c r="B1" s="284"/>
      <c r="C1" s="284"/>
      <c r="D1" s="284"/>
      <c r="E1" s="284"/>
      <c r="F1" s="284"/>
      <c r="G1" s="285"/>
      <c r="I1" s="304" t="s">
        <v>196</v>
      </c>
      <c r="J1" s="284"/>
      <c r="K1" s="284"/>
      <c r="L1" s="284"/>
      <c r="M1" s="284"/>
      <c r="N1" s="284"/>
      <c r="O1" s="285"/>
    </row>
    <row r="2" spans="1:15" x14ac:dyDescent="0.25">
      <c r="A2" s="287" t="s">
        <v>117</v>
      </c>
      <c r="G2" s="288"/>
      <c r="I2" s="289"/>
      <c r="O2" s="288"/>
    </row>
    <row r="3" spans="1:15" x14ac:dyDescent="0.25">
      <c r="A3" s="289" t="s">
        <v>118</v>
      </c>
      <c r="G3" s="288"/>
      <c r="I3" s="290"/>
      <c r="J3" s="291"/>
      <c r="K3" s="291"/>
      <c r="L3" s="291"/>
      <c r="M3" s="291"/>
      <c r="N3" s="291"/>
      <c r="O3" s="292"/>
    </row>
    <row r="4" spans="1:15" x14ac:dyDescent="0.25">
      <c r="A4" s="290" t="s">
        <v>422</v>
      </c>
      <c r="B4" s="291"/>
      <c r="C4" s="291"/>
      <c r="D4" s="291"/>
      <c r="E4" s="291"/>
      <c r="F4" s="291"/>
      <c r="G4" s="292" t="s">
        <v>119</v>
      </c>
      <c r="I4" s="390" t="s">
        <v>197</v>
      </c>
      <c r="J4" s="391"/>
      <c r="K4" s="391"/>
      <c r="L4" s="391"/>
      <c r="M4" s="391"/>
      <c r="N4" s="391"/>
      <c r="O4" s="395"/>
    </row>
    <row r="5" spans="1:15" x14ac:dyDescent="0.25">
      <c r="A5" s="293" t="s">
        <v>120</v>
      </c>
      <c r="B5" s="294"/>
      <c r="C5" s="294"/>
      <c r="D5" s="294"/>
      <c r="E5" s="294"/>
      <c r="F5" s="294"/>
      <c r="G5" s="295"/>
      <c r="I5" s="390"/>
      <c r="J5" s="391"/>
      <c r="K5" s="391"/>
      <c r="L5" s="391"/>
      <c r="M5" s="391"/>
      <c r="N5" s="391"/>
      <c r="O5" s="395"/>
    </row>
    <row r="6" spans="1:15" x14ac:dyDescent="0.25">
      <c r="A6" s="293"/>
      <c r="B6" s="294"/>
      <c r="C6" s="294"/>
      <c r="D6" s="294"/>
      <c r="E6" s="294"/>
      <c r="F6" s="294"/>
      <c r="G6" s="295"/>
      <c r="I6" s="296"/>
      <c r="J6" s="294"/>
      <c r="K6" s="294"/>
      <c r="L6" s="294"/>
      <c r="M6" s="294"/>
      <c r="N6" s="294"/>
      <c r="O6" s="305" t="s">
        <v>198</v>
      </c>
    </row>
    <row r="7" spans="1:15" x14ac:dyDescent="0.25">
      <c r="A7" s="293" t="s">
        <v>402</v>
      </c>
      <c r="B7" s="294"/>
      <c r="C7" s="294"/>
      <c r="D7" s="294"/>
      <c r="E7" s="294"/>
      <c r="F7" s="294"/>
      <c r="G7" s="295" t="s">
        <v>121</v>
      </c>
      <c r="I7" s="306" t="s">
        <v>199</v>
      </c>
      <c r="J7" s="307"/>
      <c r="K7" s="307" t="s">
        <v>200</v>
      </c>
      <c r="L7" s="308"/>
      <c r="M7" s="308"/>
      <c r="N7" s="309"/>
      <c r="O7" s="310"/>
    </row>
    <row r="8" spans="1:15" x14ac:dyDescent="0.25">
      <c r="A8" s="293" t="s">
        <v>403</v>
      </c>
      <c r="B8" s="294"/>
      <c r="C8" s="294"/>
      <c r="D8" s="294"/>
      <c r="E8" s="294"/>
      <c r="F8" s="294"/>
      <c r="G8" s="295"/>
      <c r="I8" s="311" t="s">
        <v>201</v>
      </c>
      <c r="J8" s="312"/>
      <c r="K8" s="312" t="s">
        <v>202</v>
      </c>
      <c r="L8" s="312"/>
      <c r="M8" s="312"/>
      <c r="N8" s="291"/>
      <c r="O8" s="292"/>
    </row>
    <row r="9" spans="1:15" x14ac:dyDescent="0.25">
      <c r="A9" s="293" t="s">
        <v>404</v>
      </c>
      <c r="B9" s="294"/>
      <c r="C9" s="294"/>
      <c r="D9" s="294"/>
      <c r="E9" s="294"/>
      <c r="F9" s="294"/>
      <c r="G9" s="295"/>
      <c r="I9" s="313" t="s">
        <v>203</v>
      </c>
      <c r="J9" s="314"/>
      <c r="K9" s="314" t="s">
        <v>204</v>
      </c>
      <c r="L9" s="315"/>
      <c r="M9" s="308"/>
      <c r="N9" s="309"/>
      <c r="O9" s="310"/>
    </row>
    <row r="10" spans="1:15" x14ac:dyDescent="0.25">
      <c r="A10" s="297" t="s">
        <v>122</v>
      </c>
      <c r="B10" s="298"/>
      <c r="C10" s="298"/>
      <c r="D10" s="298"/>
      <c r="E10" s="298"/>
      <c r="F10" s="298"/>
      <c r="G10" s="299"/>
      <c r="I10" s="304" t="s">
        <v>205</v>
      </c>
      <c r="J10" s="316"/>
      <c r="K10" s="316" t="s">
        <v>206</v>
      </c>
      <c r="L10" s="312"/>
      <c r="M10" s="312"/>
      <c r="N10" s="291"/>
      <c r="O10" s="292"/>
    </row>
    <row r="11" spans="1:15" x14ac:dyDescent="0.25">
      <c r="A11" s="293" t="s">
        <v>123</v>
      </c>
      <c r="B11" s="294"/>
      <c r="C11" s="294"/>
      <c r="D11" s="294"/>
      <c r="E11" s="294"/>
      <c r="F11" s="294"/>
      <c r="G11" s="295" t="s">
        <v>119</v>
      </c>
      <c r="I11" s="317" t="s">
        <v>207</v>
      </c>
      <c r="J11" s="318"/>
      <c r="K11" s="318" t="s">
        <v>208</v>
      </c>
      <c r="L11" s="314"/>
      <c r="M11" s="307"/>
      <c r="N11" s="319"/>
      <c r="O11" s="320"/>
    </row>
    <row r="12" spans="1:15" x14ac:dyDescent="0.25">
      <c r="A12" s="297" t="s">
        <v>124</v>
      </c>
      <c r="B12" s="298"/>
      <c r="C12" s="298"/>
      <c r="D12" s="298"/>
      <c r="E12" s="298"/>
      <c r="F12" s="298"/>
      <c r="G12" s="299"/>
      <c r="I12" s="290"/>
      <c r="J12" s="291"/>
      <c r="K12" s="291"/>
      <c r="L12" s="294"/>
      <c r="M12" s="294"/>
      <c r="N12" s="294"/>
      <c r="O12" s="295"/>
    </row>
    <row r="13" spans="1:15" x14ac:dyDescent="0.25">
      <c r="A13" s="293" t="s">
        <v>125</v>
      </c>
      <c r="B13" s="294"/>
      <c r="C13" s="294"/>
      <c r="D13" s="294"/>
      <c r="E13" s="294"/>
      <c r="F13" s="294"/>
      <c r="G13" s="295" t="s">
        <v>119</v>
      </c>
      <c r="I13" s="296"/>
      <c r="J13" s="300"/>
      <c r="K13" s="300"/>
      <c r="L13" s="300"/>
      <c r="M13" s="300"/>
      <c r="N13" s="300"/>
      <c r="O13" s="301"/>
    </row>
    <row r="14" spans="1:15" x14ac:dyDescent="0.25">
      <c r="A14" s="293"/>
      <c r="B14" s="294"/>
      <c r="C14" s="294"/>
      <c r="D14" s="294"/>
      <c r="E14" s="294"/>
      <c r="F14" s="294"/>
      <c r="G14" s="295"/>
    </row>
    <row r="15" spans="1:15" x14ac:dyDescent="0.25">
      <c r="A15" s="293" t="s">
        <v>126</v>
      </c>
      <c r="B15" s="294"/>
      <c r="C15" s="294"/>
      <c r="D15" s="294"/>
      <c r="E15" s="294"/>
      <c r="F15" s="294"/>
      <c r="G15" s="295" t="s">
        <v>127</v>
      </c>
      <c r="I15" s="290"/>
      <c r="J15" s="291"/>
      <c r="K15" s="291"/>
      <c r="L15" s="291"/>
      <c r="M15" s="291"/>
      <c r="N15" s="291"/>
      <c r="O15" s="292"/>
    </row>
    <row r="16" spans="1:15" x14ac:dyDescent="0.25">
      <c r="A16" s="293" t="s">
        <v>128</v>
      </c>
      <c r="B16" s="294"/>
      <c r="C16" s="294"/>
      <c r="D16" s="294"/>
      <c r="E16" s="294"/>
      <c r="F16" s="294"/>
      <c r="G16" s="295"/>
      <c r="I16" s="390" t="s">
        <v>209</v>
      </c>
      <c r="J16" s="391"/>
      <c r="K16" s="391"/>
      <c r="L16" s="391"/>
      <c r="M16" s="391"/>
      <c r="N16" s="391"/>
      <c r="O16" s="395"/>
    </row>
    <row r="17" spans="1:15" x14ac:dyDescent="0.25">
      <c r="A17" s="293" t="s">
        <v>129</v>
      </c>
      <c r="B17" s="294"/>
      <c r="C17" s="294"/>
      <c r="D17" s="294"/>
      <c r="E17" s="294"/>
      <c r="F17" s="294"/>
      <c r="G17" s="295"/>
      <c r="I17" s="390"/>
      <c r="J17" s="391"/>
      <c r="K17" s="391"/>
      <c r="L17" s="391"/>
      <c r="M17" s="391"/>
      <c r="N17" s="391"/>
      <c r="O17" s="395"/>
    </row>
    <row r="18" spans="1:15" x14ac:dyDescent="0.25">
      <c r="A18" s="293" t="s">
        <v>130</v>
      </c>
      <c r="B18" s="294"/>
      <c r="C18" s="294"/>
      <c r="D18" s="294"/>
      <c r="E18" s="294"/>
      <c r="F18" s="294"/>
      <c r="G18" s="295"/>
      <c r="I18" s="296"/>
      <c r="J18" s="294"/>
      <c r="K18" s="294"/>
      <c r="L18" s="294"/>
      <c r="M18" s="294"/>
      <c r="N18" s="294"/>
      <c r="O18" s="305" t="s">
        <v>210</v>
      </c>
    </row>
    <row r="19" spans="1:15" x14ac:dyDescent="0.25">
      <c r="A19" s="293" t="s">
        <v>131</v>
      </c>
      <c r="B19" s="294"/>
      <c r="C19" s="294"/>
      <c r="D19" s="294"/>
      <c r="E19" s="294"/>
      <c r="F19" s="294"/>
      <c r="G19" s="295"/>
      <c r="I19" s="306" t="s">
        <v>199</v>
      </c>
      <c r="J19" s="307"/>
      <c r="K19" s="307" t="s">
        <v>211</v>
      </c>
      <c r="L19" s="308"/>
      <c r="M19" s="308"/>
      <c r="N19" s="309"/>
      <c r="O19" s="310"/>
    </row>
    <row r="20" spans="1:15" x14ac:dyDescent="0.25">
      <c r="A20" s="293" t="s">
        <v>132</v>
      </c>
      <c r="B20" s="294"/>
      <c r="C20" s="294"/>
      <c r="D20" s="294"/>
      <c r="E20" s="294"/>
      <c r="F20" s="294"/>
      <c r="G20" s="295"/>
      <c r="I20" s="311" t="s">
        <v>201</v>
      </c>
      <c r="J20" s="312"/>
      <c r="K20" s="312" t="s">
        <v>212</v>
      </c>
      <c r="L20" s="312"/>
      <c r="M20" s="312"/>
      <c r="N20" s="291"/>
      <c r="O20" s="292"/>
    </row>
    <row r="21" spans="1:15" x14ac:dyDescent="0.25">
      <c r="A21" s="293" t="s">
        <v>133</v>
      </c>
      <c r="B21" s="294"/>
      <c r="C21" s="294"/>
      <c r="D21" s="294"/>
      <c r="E21" s="294"/>
      <c r="F21" s="294"/>
      <c r="G21" s="295"/>
      <c r="I21" s="313" t="s">
        <v>203</v>
      </c>
      <c r="J21" s="314"/>
      <c r="K21" s="314" t="s">
        <v>213</v>
      </c>
      <c r="L21" s="315"/>
      <c r="M21" s="308"/>
      <c r="N21" s="309"/>
      <c r="O21" s="310"/>
    </row>
    <row r="22" spans="1:15" x14ac:dyDescent="0.25">
      <c r="A22" s="293" t="s">
        <v>134</v>
      </c>
      <c r="B22" s="294"/>
      <c r="C22" s="294"/>
      <c r="D22" s="294"/>
      <c r="E22" s="294"/>
      <c r="F22" s="294"/>
      <c r="G22" s="295"/>
      <c r="I22" s="304" t="s">
        <v>205</v>
      </c>
      <c r="J22" s="316"/>
      <c r="K22" s="316" t="s">
        <v>214</v>
      </c>
      <c r="L22" s="312"/>
      <c r="M22" s="312"/>
      <c r="N22" s="291"/>
      <c r="O22" s="292"/>
    </row>
    <row r="23" spans="1:15" x14ac:dyDescent="0.25">
      <c r="A23" s="293" t="s">
        <v>135</v>
      </c>
      <c r="B23" s="294"/>
      <c r="C23" s="294"/>
      <c r="D23" s="294"/>
      <c r="E23" s="294"/>
      <c r="F23" s="294"/>
      <c r="G23" s="295"/>
      <c r="I23" s="317" t="s">
        <v>207</v>
      </c>
      <c r="J23" s="318"/>
      <c r="K23" s="318" t="s">
        <v>215</v>
      </c>
      <c r="L23" s="314"/>
      <c r="M23" s="307"/>
      <c r="N23" s="319"/>
      <c r="O23" s="320"/>
    </row>
    <row r="24" spans="1:15" x14ac:dyDescent="0.25">
      <c r="A24" s="297" t="s">
        <v>136</v>
      </c>
      <c r="B24" s="298"/>
      <c r="C24" s="298"/>
      <c r="D24" s="298"/>
      <c r="E24" s="298"/>
      <c r="F24" s="298"/>
      <c r="G24" s="299"/>
      <c r="I24" s="290"/>
      <c r="J24" s="291"/>
      <c r="K24" s="291"/>
      <c r="L24" s="294"/>
      <c r="M24" s="294"/>
      <c r="N24" s="294"/>
      <c r="O24" s="295"/>
    </row>
    <row r="25" spans="1:15" x14ac:dyDescent="0.25">
      <c r="A25" s="293" t="s">
        <v>137</v>
      </c>
      <c r="B25" s="294"/>
      <c r="C25" s="294"/>
      <c r="D25" s="294"/>
      <c r="E25" s="294"/>
      <c r="F25" s="294"/>
      <c r="G25" s="295" t="s">
        <v>127</v>
      </c>
      <c r="I25" s="296"/>
      <c r="J25" s="300"/>
      <c r="K25" s="300"/>
      <c r="L25" s="300"/>
      <c r="M25" s="300"/>
      <c r="N25" s="300"/>
      <c r="O25" s="301"/>
    </row>
    <row r="26" spans="1:15" x14ac:dyDescent="0.25">
      <c r="A26" s="293"/>
      <c r="B26" s="294"/>
      <c r="C26" s="294"/>
      <c r="D26" s="294"/>
      <c r="E26" s="294"/>
      <c r="F26" s="294"/>
      <c r="G26" s="295"/>
    </row>
    <row r="27" spans="1:15" x14ac:dyDescent="0.25">
      <c r="A27" s="293" t="s">
        <v>138</v>
      </c>
      <c r="B27" s="294"/>
      <c r="C27" s="294"/>
      <c r="D27" s="294"/>
      <c r="E27" s="294"/>
      <c r="F27" s="294"/>
      <c r="G27" s="295" t="s">
        <v>139</v>
      </c>
    </row>
    <row r="28" spans="1:15" x14ac:dyDescent="0.25">
      <c r="A28" s="293" t="s">
        <v>140</v>
      </c>
      <c r="B28" s="294"/>
      <c r="C28" s="294"/>
      <c r="D28" s="294"/>
      <c r="E28" s="294"/>
      <c r="F28" s="294"/>
      <c r="G28" s="295"/>
    </row>
    <row r="29" spans="1:15" x14ac:dyDescent="0.25">
      <c r="A29" s="293" t="s">
        <v>141</v>
      </c>
      <c r="B29" s="294"/>
      <c r="C29" s="294"/>
      <c r="D29" s="294"/>
      <c r="E29" s="294"/>
      <c r="F29" s="294"/>
      <c r="G29" s="295"/>
    </row>
    <row r="30" spans="1:15" x14ac:dyDescent="0.25">
      <c r="A30" s="293" t="s">
        <v>142</v>
      </c>
      <c r="B30" s="294"/>
      <c r="C30" s="294"/>
      <c r="D30" s="294"/>
      <c r="E30" s="294"/>
      <c r="F30" s="294"/>
      <c r="G30" s="295"/>
    </row>
    <row r="31" spans="1:15" x14ac:dyDescent="0.25">
      <c r="A31" s="293" t="s">
        <v>143</v>
      </c>
      <c r="B31" s="294"/>
      <c r="C31" s="294"/>
      <c r="D31" s="294"/>
      <c r="E31" s="294"/>
      <c r="F31" s="294"/>
      <c r="G31" s="295"/>
    </row>
    <row r="32" spans="1:15" x14ac:dyDescent="0.25">
      <c r="A32" s="293" t="s">
        <v>144</v>
      </c>
      <c r="B32" s="294"/>
      <c r="C32" s="294"/>
      <c r="D32" s="294"/>
      <c r="E32" s="294"/>
      <c r="F32" s="294"/>
      <c r="G32" s="295"/>
    </row>
    <row r="33" spans="1:7" x14ac:dyDescent="0.25">
      <c r="A33" s="297" t="s">
        <v>145</v>
      </c>
      <c r="B33" s="298"/>
      <c r="C33" s="298"/>
      <c r="D33" s="298"/>
      <c r="E33" s="298"/>
      <c r="F33" s="298"/>
      <c r="G33" s="299"/>
    </row>
    <row r="34" spans="1:7" x14ac:dyDescent="0.25">
      <c r="A34" s="293" t="s">
        <v>146</v>
      </c>
      <c r="B34" s="294"/>
      <c r="C34" s="294"/>
      <c r="D34" s="294"/>
      <c r="E34" s="294"/>
      <c r="F34" s="294"/>
      <c r="G34" s="295" t="s">
        <v>127</v>
      </c>
    </row>
    <row r="35" spans="1:7" x14ac:dyDescent="0.25">
      <c r="A35" s="297" t="s">
        <v>147</v>
      </c>
      <c r="B35" s="298"/>
      <c r="C35" s="298"/>
      <c r="D35" s="298"/>
      <c r="E35" s="298"/>
      <c r="F35" s="298"/>
      <c r="G35" s="299"/>
    </row>
    <row r="36" spans="1:7" x14ac:dyDescent="0.25">
      <c r="A36" s="293" t="s">
        <v>148</v>
      </c>
      <c r="B36" s="294"/>
      <c r="C36" s="294"/>
      <c r="D36" s="294"/>
      <c r="E36" s="294"/>
      <c r="F36" s="294"/>
      <c r="G36" s="295" t="s">
        <v>121</v>
      </c>
    </row>
    <row r="37" spans="1:7" x14ac:dyDescent="0.25">
      <c r="A37" s="297" t="s">
        <v>149</v>
      </c>
      <c r="B37" s="298"/>
      <c r="C37" s="298"/>
      <c r="D37" s="298"/>
      <c r="E37" s="298"/>
      <c r="F37" s="298"/>
      <c r="G37" s="299"/>
    </row>
    <row r="38" spans="1:7" x14ac:dyDescent="0.25">
      <c r="A38" s="293" t="s">
        <v>150</v>
      </c>
      <c r="B38" s="294"/>
      <c r="C38" s="294"/>
      <c r="D38" s="294"/>
      <c r="E38" s="294"/>
      <c r="F38" s="294"/>
      <c r="G38" s="295" t="s">
        <v>119</v>
      </c>
    </row>
    <row r="39" spans="1:7" x14ac:dyDescent="0.25">
      <c r="A39" s="293" t="s">
        <v>151</v>
      </c>
      <c r="B39" s="294"/>
      <c r="C39" s="294"/>
      <c r="D39" s="294"/>
      <c r="E39" s="294"/>
      <c r="F39" s="294"/>
      <c r="G39" s="295"/>
    </row>
    <row r="40" spans="1:7" x14ac:dyDescent="0.25">
      <c r="A40" s="297" t="s">
        <v>152</v>
      </c>
      <c r="B40" s="298"/>
      <c r="C40" s="298"/>
      <c r="D40" s="298"/>
      <c r="E40" s="298"/>
      <c r="F40" s="298"/>
      <c r="G40" s="299"/>
    </row>
    <row r="41" spans="1:7" x14ac:dyDescent="0.25">
      <c r="A41" s="293" t="s">
        <v>153</v>
      </c>
      <c r="B41" s="294"/>
      <c r="C41" s="294"/>
      <c r="D41" s="294"/>
      <c r="E41" s="294"/>
      <c r="F41" s="294"/>
      <c r="G41" s="295" t="s">
        <v>119</v>
      </c>
    </row>
    <row r="42" spans="1:7" x14ac:dyDescent="0.25">
      <c r="A42" s="293" t="s">
        <v>154</v>
      </c>
      <c r="B42" s="294"/>
      <c r="C42" s="294"/>
      <c r="D42" s="294"/>
      <c r="E42" s="294"/>
      <c r="F42" s="294"/>
      <c r="G42" s="295"/>
    </row>
    <row r="43" spans="1:7" x14ac:dyDescent="0.25">
      <c r="A43" s="293" t="s">
        <v>155</v>
      </c>
      <c r="B43" s="294"/>
      <c r="C43" s="294"/>
      <c r="D43" s="294"/>
      <c r="E43" s="294"/>
      <c r="F43" s="294"/>
      <c r="G43" s="295"/>
    </row>
    <row r="44" spans="1:7" x14ac:dyDescent="0.25">
      <c r="A44" s="293" t="s">
        <v>156</v>
      </c>
      <c r="B44" s="294"/>
      <c r="C44" s="294"/>
      <c r="D44" s="294"/>
      <c r="E44" s="294"/>
      <c r="F44" s="294"/>
      <c r="G44" s="295"/>
    </row>
    <row r="45" spans="1:7" x14ac:dyDescent="0.25">
      <c r="A45" s="293" t="s">
        <v>157</v>
      </c>
      <c r="B45" s="294"/>
      <c r="C45" s="294"/>
      <c r="D45" s="294"/>
      <c r="E45" s="294"/>
      <c r="F45" s="294"/>
      <c r="G45" s="295"/>
    </row>
    <row r="46" spans="1:7" x14ac:dyDescent="0.25">
      <c r="A46" s="293" t="s">
        <v>158</v>
      </c>
      <c r="B46" s="294"/>
      <c r="C46" s="294"/>
      <c r="D46" s="294"/>
      <c r="E46" s="294"/>
      <c r="F46" s="294"/>
      <c r="G46" s="295"/>
    </row>
    <row r="47" spans="1:7" x14ac:dyDescent="0.25">
      <c r="A47" s="297" t="s">
        <v>159</v>
      </c>
      <c r="B47" s="298"/>
      <c r="C47" s="298"/>
      <c r="D47" s="298"/>
      <c r="E47" s="298"/>
      <c r="F47" s="298"/>
      <c r="G47" s="299"/>
    </row>
    <row r="48" spans="1:7" x14ac:dyDescent="0.25">
      <c r="A48" s="290" t="s">
        <v>160</v>
      </c>
      <c r="B48" s="291"/>
      <c r="C48" s="291"/>
      <c r="D48" s="291"/>
      <c r="E48" s="291"/>
      <c r="F48" s="291"/>
      <c r="G48" s="292" t="s">
        <v>119</v>
      </c>
    </row>
    <row r="49" spans="1:7" x14ac:dyDescent="0.25">
      <c r="A49" s="293" t="s">
        <v>161</v>
      </c>
      <c r="B49" s="294"/>
      <c r="C49" s="294"/>
      <c r="D49" s="294"/>
      <c r="E49" s="294"/>
      <c r="F49" s="294"/>
      <c r="G49" s="295"/>
    </row>
    <row r="50" spans="1:7" x14ac:dyDescent="0.25">
      <c r="A50" s="296" t="s">
        <v>162</v>
      </c>
      <c r="B50" s="300"/>
      <c r="C50" s="300"/>
      <c r="D50" s="300"/>
      <c r="E50" s="300"/>
      <c r="F50" s="300"/>
      <c r="G50" s="301"/>
    </row>
    <row r="51" spans="1:7" x14ac:dyDescent="0.25">
      <c r="A51" s="302" t="s">
        <v>163</v>
      </c>
      <c r="B51" s="298"/>
      <c r="C51" s="298"/>
      <c r="D51" s="298"/>
      <c r="E51" s="298"/>
      <c r="F51" s="298"/>
      <c r="G51" s="299"/>
    </row>
    <row r="52" spans="1:7" x14ac:dyDescent="0.25">
      <c r="A52" s="290" t="s">
        <v>164</v>
      </c>
      <c r="B52" s="291"/>
      <c r="C52" s="291"/>
      <c r="D52" s="291"/>
      <c r="E52" s="291"/>
      <c r="F52" s="291"/>
      <c r="G52" s="292" t="s">
        <v>165</v>
      </c>
    </row>
    <row r="53" spans="1:7" x14ac:dyDescent="0.25">
      <c r="A53" s="293" t="s">
        <v>166</v>
      </c>
      <c r="B53" s="294" t="s">
        <v>167</v>
      </c>
      <c r="C53" s="294"/>
      <c r="D53" s="294"/>
      <c r="E53" s="294"/>
      <c r="F53" s="294"/>
      <c r="G53" s="295" t="s">
        <v>168</v>
      </c>
    </row>
    <row r="54" spans="1:7" x14ac:dyDescent="0.25">
      <c r="A54" s="293"/>
      <c r="B54" s="294" t="s">
        <v>169</v>
      </c>
      <c r="C54" s="294"/>
      <c r="D54" s="294"/>
      <c r="E54" s="294"/>
      <c r="F54" s="294"/>
      <c r="G54" s="295"/>
    </row>
    <row r="55" spans="1:7" x14ac:dyDescent="0.25">
      <c r="A55" s="293"/>
      <c r="B55" s="294" t="s">
        <v>170</v>
      </c>
      <c r="C55" s="294"/>
      <c r="D55" s="294"/>
      <c r="E55" s="294"/>
      <c r="F55" s="294"/>
      <c r="G55" s="295"/>
    </row>
    <row r="56" spans="1:7" x14ac:dyDescent="0.25">
      <c r="A56" s="293"/>
      <c r="B56" s="294" t="s">
        <v>171</v>
      </c>
      <c r="C56" s="294"/>
      <c r="D56" s="294"/>
      <c r="E56" s="294"/>
      <c r="F56" s="294"/>
      <c r="G56" s="295"/>
    </row>
    <row r="57" spans="1:7" x14ac:dyDescent="0.25">
      <c r="A57" s="293"/>
      <c r="B57" s="294" t="s">
        <v>172</v>
      </c>
      <c r="C57" s="294"/>
      <c r="D57" s="294"/>
      <c r="E57" s="294"/>
      <c r="F57" s="294"/>
      <c r="G57" s="295"/>
    </row>
    <row r="58" spans="1:7" x14ac:dyDescent="0.25">
      <c r="A58" s="293"/>
      <c r="B58" s="294"/>
      <c r="C58" s="294"/>
      <c r="D58" s="294"/>
      <c r="E58" s="294"/>
      <c r="F58" s="294"/>
      <c r="G58" s="295"/>
    </row>
    <row r="59" spans="1:7" x14ac:dyDescent="0.25">
      <c r="A59" s="293"/>
      <c r="B59" s="294" t="s">
        <v>173</v>
      </c>
      <c r="C59" s="294"/>
      <c r="D59" s="294"/>
      <c r="E59" s="294"/>
      <c r="F59" s="294"/>
      <c r="G59" s="295" t="s">
        <v>174</v>
      </c>
    </row>
    <row r="60" spans="1:7" x14ac:dyDescent="0.25">
      <c r="A60" s="293"/>
      <c r="B60" s="294"/>
      <c r="C60" s="294"/>
      <c r="D60" s="294"/>
      <c r="E60" s="294"/>
      <c r="F60" s="294"/>
      <c r="G60" s="295" t="s">
        <v>168</v>
      </c>
    </row>
    <row r="61" spans="1:7" x14ac:dyDescent="0.25">
      <c r="A61" s="293"/>
      <c r="B61" s="294"/>
      <c r="C61" s="294"/>
      <c r="D61" s="294"/>
      <c r="E61" s="294"/>
      <c r="F61" s="294"/>
      <c r="G61" s="295"/>
    </row>
    <row r="62" spans="1:7" x14ac:dyDescent="0.25">
      <c r="A62" s="293" t="s">
        <v>175</v>
      </c>
      <c r="B62" s="294" t="s">
        <v>176</v>
      </c>
      <c r="C62" s="294"/>
      <c r="D62" s="294"/>
      <c r="E62" s="294"/>
      <c r="F62" s="294"/>
      <c r="G62" s="295" t="s">
        <v>127</v>
      </c>
    </row>
    <row r="63" spans="1:7" x14ac:dyDescent="0.25">
      <c r="A63" s="293" t="s">
        <v>177</v>
      </c>
      <c r="B63" s="294"/>
      <c r="C63" s="294"/>
      <c r="D63" s="294"/>
      <c r="E63" s="294"/>
      <c r="F63" s="294"/>
      <c r="G63" s="295" t="s">
        <v>168</v>
      </c>
    </row>
    <row r="64" spans="1:7" x14ac:dyDescent="0.25">
      <c r="A64" s="293"/>
      <c r="B64" s="294"/>
      <c r="C64" s="294"/>
      <c r="D64" s="294"/>
      <c r="E64" s="294"/>
      <c r="F64" s="294"/>
      <c r="G64" s="295"/>
    </row>
    <row r="65" spans="1:16" x14ac:dyDescent="0.25">
      <c r="A65" s="293" t="s">
        <v>178</v>
      </c>
      <c r="B65" s="294" t="s">
        <v>179</v>
      </c>
      <c r="C65" s="294"/>
      <c r="D65" s="294"/>
      <c r="E65" s="294"/>
      <c r="F65" s="294"/>
      <c r="G65" s="295" t="s">
        <v>127</v>
      </c>
    </row>
    <row r="66" spans="1:16" x14ac:dyDescent="0.25">
      <c r="A66" s="293"/>
      <c r="B66" s="294" t="s">
        <v>180</v>
      </c>
      <c r="C66" s="294"/>
      <c r="D66" s="294"/>
      <c r="E66" s="294"/>
      <c r="F66" s="294"/>
      <c r="G66" s="295" t="s">
        <v>168</v>
      </c>
    </row>
    <row r="67" spans="1:16" x14ac:dyDescent="0.25">
      <c r="A67" s="293"/>
      <c r="B67" s="294" t="s">
        <v>181</v>
      </c>
      <c r="C67" s="294"/>
      <c r="D67" s="294"/>
      <c r="E67" s="294"/>
      <c r="F67" s="294"/>
      <c r="G67" s="295"/>
    </row>
    <row r="68" spans="1:16" x14ac:dyDescent="0.25">
      <c r="A68" s="293"/>
      <c r="B68" s="294" t="s">
        <v>182</v>
      </c>
      <c r="C68" s="294"/>
      <c r="D68" s="294"/>
      <c r="E68" s="294"/>
      <c r="F68" s="294"/>
      <c r="G68" s="295"/>
    </row>
    <row r="69" spans="1:16" x14ac:dyDescent="0.25">
      <c r="A69" s="293"/>
      <c r="B69" s="294" t="s">
        <v>183</v>
      </c>
      <c r="C69" s="294"/>
      <c r="D69" s="294"/>
      <c r="E69" s="294"/>
      <c r="F69" s="294"/>
      <c r="G69" s="295"/>
    </row>
    <row r="70" spans="1:16" x14ac:dyDescent="0.25">
      <c r="A70" s="293"/>
      <c r="B70" s="294" t="s">
        <v>184</v>
      </c>
      <c r="C70" s="294"/>
      <c r="D70" s="294"/>
      <c r="E70" s="294"/>
      <c r="F70" s="294"/>
      <c r="G70" s="295"/>
    </row>
    <row r="71" spans="1:16" x14ac:dyDescent="0.25">
      <c r="A71" s="293"/>
      <c r="B71" s="294" t="s">
        <v>185</v>
      </c>
      <c r="C71" s="294"/>
      <c r="D71" s="294"/>
      <c r="E71" s="294"/>
      <c r="F71" s="294"/>
      <c r="G71" s="295"/>
    </row>
    <row r="72" spans="1:16" x14ac:dyDescent="0.25">
      <c r="A72" s="293" t="s">
        <v>177</v>
      </c>
      <c r="B72" s="294"/>
      <c r="C72" s="294"/>
      <c r="D72" s="294"/>
      <c r="E72" s="294"/>
      <c r="F72" s="294"/>
      <c r="G72" s="295"/>
    </row>
    <row r="73" spans="1:16" x14ac:dyDescent="0.25">
      <c r="A73" s="293" t="s">
        <v>186</v>
      </c>
      <c r="B73" s="294"/>
      <c r="C73" s="294"/>
      <c r="D73" s="294"/>
      <c r="E73" s="294"/>
      <c r="F73" s="294"/>
      <c r="G73" s="295"/>
    </row>
    <row r="74" spans="1:16" x14ac:dyDescent="0.25">
      <c r="A74" s="293" t="s">
        <v>187</v>
      </c>
      <c r="B74" s="294"/>
      <c r="C74" s="294"/>
      <c r="D74" s="294"/>
      <c r="E74" s="294"/>
      <c r="F74" s="294"/>
      <c r="G74" s="295"/>
    </row>
    <row r="75" spans="1:16" ht="15" customHeight="1" x14ac:dyDescent="0.25">
      <c r="A75" s="296" t="s">
        <v>188</v>
      </c>
      <c r="B75" s="300"/>
      <c r="C75" s="300"/>
      <c r="D75" s="300"/>
      <c r="E75" s="300"/>
      <c r="F75" s="300"/>
      <c r="G75" s="301"/>
      <c r="I75" s="399" t="s">
        <v>332</v>
      </c>
      <c r="J75" s="399"/>
      <c r="K75" s="399"/>
      <c r="L75" s="399"/>
      <c r="M75" s="399"/>
      <c r="N75" s="399"/>
      <c r="O75" s="399"/>
      <c r="P75" s="399"/>
    </row>
    <row r="76" spans="1:16" x14ac:dyDescent="0.25">
      <c r="A76" s="287" t="s">
        <v>189</v>
      </c>
      <c r="G76" s="288"/>
      <c r="I76" s="399"/>
      <c r="J76" s="399"/>
      <c r="K76" s="399"/>
      <c r="L76" s="399"/>
      <c r="M76" s="399"/>
      <c r="N76" s="399"/>
      <c r="O76" s="399"/>
      <c r="P76" s="399"/>
    </row>
    <row r="77" spans="1:16" x14ac:dyDescent="0.25">
      <c r="A77" s="388" t="s">
        <v>190</v>
      </c>
      <c r="B77" s="389"/>
      <c r="C77" s="389"/>
      <c r="D77" s="389"/>
      <c r="E77" s="389"/>
      <c r="F77" s="389"/>
      <c r="G77" s="292" t="s">
        <v>127</v>
      </c>
      <c r="I77" s="399"/>
      <c r="J77" s="399"/>
      <c r="K77" s="399"/>
      <c r="L77" s="399"/>
      <c r="M77" s="399"/>
      <c r="N77" s="399"/>
      <c r="O77" s="399"/>
      <c r="P77" s="399"/>
    </row>
    <row r="78" spans="1:16" x14ac:dyDescent="0.25">
      <c r="A78" s="390"/>
      <c r="B78" s="391"/>
      <c r="C78" s="391"/>
      <c r="D78" s="391"/>
      <c r="E78" s="391"/>
      <c r="F78" s="391"/>
      <c r="G78" s="295" t="s">
        <v>168</v>
      </c>
      <c r="I78" s="399"/>
      <c r="J78" s="399"/>
      <c r="K78" s="399"/>
      <c r="L78" s="399"/>
      <c r="M78" s="399"/>
      <c r="N78" s="399"/>
      <c r="O78" s="399"/>
      <c r="P78" s="399"/>
    </row>
    <row r="79" spans="1:16" x14ac:dyDescent="0.25">
      <c r="A79" s="390"/>
      <c r="B79" s="391"/>
      <c r="C79" s="391"/>
      <c r="D79" s="391"/>
      <c r="E79" s="391"/>
      <c r="F79" s="391"/>
      <c r="G79" s="295"/>
      <c r="I79" s="399"/>
      <c r="J79" s="399"/>
      <c r="K79" s="399"/>
      <c r="L79" s="399"/>
      <c r="M79" s="399"/>
      <c r="N79" s="399"/>
      <c r="O79" s="399"/>
      <c r="P79" s="399"/>
    </row>
    <row r="80" spans="1:16" x14ac:dyDescent="0.25">
      <c r="A80" s="390"/>
      <c r="B80" s="391"/>
      <c r="C80" s="391"/>
      <c r="D80" s="391"/>
      <c r="E80" s="391"/>
      <c r="F80" s="391"/>
      <c r="G80" s="295"/>
      <c r="I80" s="399"/>
      <c r="J80" s="399"/>
      <c r="K80" s="399"/>
      <c r="L80" s="399"/>
      <c r="M80" s="399"/>
      <c r="N80" s="399"/>
      <c r="O80" s="399"/>
      <c r="P80" s="399"/>
    </row>
    <row r="81" spans="1:17" x14ac:dyDescent="0.25">
      <c r="A81" s="392"/>
      <c r="B81" s="393"/>
      <c r="C81" s="393"/>
      <c r="D81" s="393"/>
      <c r="E81" s="393"/>
      <c r="F81" s="393"/>
      <c r="G81" s="301"/>
      <c r="I81" s="399"/>
      <c r="J81" s="399"/>
      <c r="K81" s="399"/>
      <c r="L81" s="399"/>
      <c r="M81" s="399"/>
      <c r="N81" s="399"/>
      <c r="O81" s="399"/>
      <c r="P81" s="399"/>
    </row>
    <row r="82" spans="1:17" x14ac:dyDescent="0.25">
      <c r="A82" s="287" t="s">
        <v>191</v>
      </c>
      <c r="G82" s="288"/>
      <c r="I82" s="399"/>
      <c r="J82" s="399"/>
      <c r="K82" s="399"/>
      <c r="L82" s="399"/>
      <c r="M82" s="399"/>
      <c r="N82" s="399"/>
      <c r="O82" s="399"/>
      <c r="P82" s="399"/>
    </row>
    <row r="83" spans="1:17" x14ac:dyDescent="0.25">
      <c r="A83" s="388" t="s">
        <v>192</v>
      </c>
      <c r="B83" s="389"/>
      <c r="C83" s="389"/>
      <c r="D83" s="389"/>
      <c r="E83" s="389"/>
      <c r="F83" s="389"/>
      <c r="G83" s="292" t="s">
        <v>193</v>
      </c>
      <c r="I83" s="399"/>
      <c r="J83" s="399"/>
      <c r="K83" s="399"/>
      <c r="L83" s="399"/>
      <c r="M83" s="399"/>
      <c r="N83" s="399"/>
      <c r="O83" s="399"/>
      <c r="P83" s="399"/>
    </row>
    <row r="84" spans="1:17" x14ac:dyDescent="0.25">
      <c r="A84" s="390"/>
      <c r="B84" s="391"/>
      <c r="C84" s="391"/>
      <c r="D84" s="391"/>
      <c r="E84" s="391"/>
      <c r="F84" s="391"/>
      <c r="G84" s="295" t="s">
        <v>168</v>
      </c>
      <c r="I84" s="399"/>
      <c r="J84" s="399"/>
      <c r="K84" s="399"/>
      <c r="L84" s="399"/>
      <c r="M84" s="399"/>
      <c r="N84" s="399"/>
      <c r="O84" s="399"/>
      <c r="P84" s="399"/>
    </row>
    <row r="85" spans="1:17" x14ac:dyDescent="0.25">
      <c r="A85" s="390"/>
      <c r="B85" s="391"/>
      <c r="C85" s="391"/>
      <c r="D85" s="391"/>
      <c r="E85" s="391"/>
      <c r="F85" s="391"/>
      <c r="G85" s="295"/>
      <c r="I85" s="399"/>
      <c r="J85" s="399"/>
      <c r="K85" s="399"/>
      <c r="L85" s="399"/>
      <c r="M85" s="399"/>
      <c r="N85" s="399"/>
      <c r="O85" s="399"/>
      <c r="P85" s="399"/>
    </row>
    <row r="86" spans="1:17" x14ac:dyDescent="0.25">
      <c r="A86" s="390"/>
      <c r="B86" s="391"/>
      <c r="C86" s="391"/>
      <c r="D86" s="391"/>
      <c r="E86" s="391"/>
      <c r="F86" s="391"/>
      <c r="G86" s="295"/>
      <c r="I86" s="399"/>
      <c r="J86" s="399"/>
      <c r="K86" s="399"/>
      <c r="L86" s="399"/>
      <c r="M86" s="399"/>
      <c r="N86" s="399"/>
      <c r="O86" s="399"/>
      <c r="P86" s="399"/>
    </row>
    <row r="87" spans="1:17" x14ac:dyDescent="0.25">
      <c r="A87" s="390"/>
      <c r="B87" s="391"/>
      <c r="C87" s="391"/>
      <c r="D87" s="391"/>
      <c r="E87" s="391"/>
      <c r="F87" s="391"/>
      <c r="G87" s="295"/>
      <c r="I87" s="399"/>
      <c r="J87" s="399"/>
      <c r="K87" s="399"/>
      <c r="L87" s="399"/>
      <c r="M87" s="399"/>
      <c r="N87" s="399"/>
      <c r="O87" s="399"/>
      <c r="P87" s="399"/>
    </row>
    <row r="88" spans="1:17" x14ac:dyDescent="0.25">
      <c r="A88" s="390"/>
      <c r="B88" s="391"/>
      <c r="C88" s="391"/>
      <c r="D88" s="391"/>
      <c r="E88" s="391"/>
      <c r="F88" s="391"/>
      <c r="G88" s="295"/>
      <c r="I88" s="399"/>
      <c r="J88" s="399"/>
      <c r="K88" s="399"/>
      <c r="L88" s="399"/>
      <c r="M88" s="399"/>
      <c r="N88" s="399"/>
      <c r="O88" s="399"/>
      <c r="P88" s="399"/>
    </row>
    <row r="89" spans="1:17" x14ac:dyDescent="0.25">
      <c r="A89" s="390"/>
      <c r="B89" s="391"/>
      <c r="C89" s="391"/>
      <c r="D89" s="391"/>
      <c r="E89" s="391"/>
      <c r="F89" s="391"/>
      <c r="G89" s="295"/>
      <c r="I89" s="399"/>
      <c r="J89" s="399"/>
      <c r="K89" s="399"/>
      <c r="L89" s="399"/>
      <c r="M89" s="399"/>
      <c r="N89" s="399"/>
      <c r="O89" s="399"/>
      <c r="P89" s="399"/>
    </row>
    <row r="90" spans="1:17" x14ac:dyDescent="0.25">
      <c r="A90" s="390"/>
      <c r="B90" s="391"/>
      <c r="C90" s="391"/>
      <c r="D90" s="391"/>
      <c r="E90" s="391"/>
      <c r="F90" s="391"/>
      <c r="G90" s="295"/>
      <c r="I90" s="399"/>
      <c r="J90" s="399"/>
      <c r="K90" s="399"/>
      <c r="L90" s="399"/>
      <c r="M90" s="399"/>
      <c r="N90" s="399"/>
      <c r="O90" s="399"/>
      <c r="P90" s="399"/>
    </row>
    <row r="91" spans="1:17" ht="75" customHeight="1" x14ac:dyDescent="0.25">
      <c r="A91" s="390"/>
      <c r="B91" s="391"/>
      <c r="C91" s="391"/>
      <c r="D91" s="391"/>
      <c r="E91" s="391"/>
      <c r="F91" s="391"/>
      <c r="G91" s="295"/>
      <c r="I91" s="399"/>
      <c r="J91" s="399"/>
      <c r="K91" s="399"/>
      <c r="L91" s="399"/>
      <c r="M91" s="399"/>
      <c r="N91" s="399"/>
      <c r="O91" s="399"/>
      <c r="P91" s="399"/>
    </row>
    <row r="92" spans="1:17" ht="15" customHeight="1" x14ac:dyDescent="0.25">
      <c r="A92" s="392"/>
      <c r="B92" s="393"/>
      <c r="C92" s="393"/>
      <c r="D92" s="393"/>
      <c r="E92" s="393"/>
      <c r="F92" s="393"/>
      <c r="G92" s="301"/>
      <c r="I92" s="399"/>
      <c r="J92" s="399"/>
      <c r="K92" s="399"/>
      <c r="L92" s="399"/>
      <c r="M92" s="399"/>
      <c r="N92" s="399"/>
      <c r="O92" s="399"/>
      <c r="P92" s="399"/>
    </row>
    <row r="93" spans="1:17" x14ac:dyDescent="0.25">
      <c r="A93" s="1" t="s">
        <v>194</v>
      </c>
      <c r="G93" s="288"/>
    </row>
    <row r="94" spans="1:17" ht="157.5" customHeight="1" x14ac:dyDescent="0.25">
      <c r="A94" s="396" t="s">
        <v>424</v>
      </c>
      <c r="B94" s="397"/>
      <c r="C94" s="397"/>
      <c r="D94" s="397"/>
      <c r="E94" s="397"/>
      <c r="F94" s="397"/>
      <c r="G94" s="398"/>
    </row>
    <row r="95" spans="1:17" x14ac:dyDescent="0.25">
      <c r="J95" s="303"/>
      <c r="K95" s="303"/>
      <c r="L95" s="303"/>
      <c r="M95" s="303"/>
      <c r="N95" s="303"/>
      <c r="O95" s="303"/>
      <c r="P95" s="303"/>
      <c r="Q95" s="303"/>
    </row>
    <row r="96" spans="1:17" x14ac:dyDescent="0.25">
      <c r="A96" s="394" t="s">
        <v>195</v>
      </c>
      <c r="B96" s="394"/>
      <c r="C96" s="394"/>
      <c r="D96" s="394"/>
      <c r="E96" s="394"/>
      <c r="F96" s="394"/>
      <c r="G96" s="394"/>
    </row>
    <row r="97" spans="1:7" x14ac:dyDescent="0.25">
      <c r="A97" s="394"/>
      <c r="B97" s="394"/>
      <c r="C97" s="394"/>
      <c r="D97" s="394"/>
      <c r="E97" s="394"/>
      <c r="F97" s="394"/>
      <c r="G97" s="394"/>
    </row>
    <row r="98" spans="1:7" x14ac:dyDescent="0.25">
      <c r="A98" s="394"/>
      <c r="B98" s="394"/>
      <c r="C98" s="394"/>
      <c r="D98" s="394"/>
      <c r="E98" s="394"/>
      <c r="F98" s="394"/>
      <c r="G98" s="394"/>
    </row>
    <row r="99" spans="1:7" x14ac:dyDescent="0.25">
      <c r="A99" s="394"/>
      <c r="B99" s="394"/>
      <c r="C99" s="394"/>
      <c r="D99" s="394"/>
      <c r="E99" s="394"/>
      <c r="F99" s="394"/>
      <c r="G99" s="394"/>
    </row>
    <row r="100" spans="1:7" x14ac:dyDescent="0.25">
      <c r="A100" s="321"/>
      <c r="B100" s="321"/>
      <c r="C100" s="321"/>
      <c r="D100" s="321"/>
      <c r="E100" s="321"/>
      <c r="F100" s="321"/>
      <c r="G100" s="321"/>
    </row>
    <row r="101" spans="1:7" x14ac:dyDescent="0.25">
      <c r="A101" s="321"/>
      <c r="B101" s="321"/>
      <c r="C101" s="321"/>
      <c r="D101" s="321"/>
      <c r="E101" s="321"/>
      <c r="F101" s="321"/>
      <c r="G101" s="321"/>
    </row>
    <row r="102" spans="1:7" x14ac:dyDescent="0.25">
      <c r="A102" s="321"/>
      <c r="B102" s="321"/>
      <c r="C102" s="321"/>
      <c r="D102" s="321"/>
      <c r="E102" s="321"/>
      <c r="F102" s="321"/>
      <c r="G102" s="321"/>
    </row>
    <row r="106" spans="1:7" ht="15" customHeight="1" x14ac:dyDescent="0.25"/>
  </sheetData>
  <sheetProtection algorithmName="SHA-512" hashValue="KeCKqSx5KhG+6Kp2IcLTqZF50Ksypmp9x9Rv93QpbGZ7GyPA/GzLem1niCcqSjgCmeAwrIzoZGco5LvNbxbs2g==" saltValue="y2snKno2GF4PTMO5pxSHMQ==" spinCount="100000" sheet="1"/>
  <mergeCells count="7">
    <mergeCell ref="A77:F81"/>
    <mergeCell ref="A83:F92"/>
    <mergeCell ref="A96:G99"/>
    <mergeCell ref="I4:O5"/>
    <mergeCell ref="I16:O17"/>
    <mergeCell ref="A94:G94"/>
    <mergeCell ref="I75:P92"/>
  </mergeCells>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Y47"/>
  <sheetViews>
    <sheetView showGridLines="0" zoomScale="80" zoomScaleNormal="80" zoomScaleSheetLayoutView="100" workbookViewId="0">
      <selection activeCell="Q26" sqref="Q26"/>
    </sheetView>
  </sheetViews>
  <sheetFormatPr baseColWidth="10" defaultRowHeight="12.75" x14ac:dyDescent="0.2"/>
  <cols>
    <col min="1" max="1" width="16" style="208" bestFit="1" customWidth="1"/>
    <col min="2" max="13" width="10.7109375" style="208" customWidth="1"/>
    <col min="14" max="14" width="17.140625" style="208" customWidth="1"/>
    <col min="15" max="15" width="3.42578125" style="208" customWidth="1"/>
    <col min="16" max="18" width="10.7109375" style="208" customWidth="1"/>
    <col min="19" max="19" width="11.85546875" style="208" customWidth="1"/>
    <col min="20" max="20" width="10.7109375" style="208" customWidth="1"/>
    <col min="21" max="21" width="17.140625" style="208" customWidth="1"/>
    <col min="22" max="22" width="14.7109375" style="208" customWidth="1"/>
    <col min="23" max="16384" width="11.42578125" style="208"/>
  </cols>
  <sheetData>
    <row r="1" spans="1:25" ht="26.25" customHeight="1" x14ac:dyDescent="0.35">
      <c r="A1" s="352" t="s">
        <v>368</v>
      </c>
      <c r="B1" s="352"/>
      <c r="C1" s="352"/>
      <c r="D1" s="201" t="s">
        <v>369</v>
      </c>
      <c r="E1" s="353">
        <f ca="1">NOW()</f>
        <v>44467.694520023149</v>
      </c>
      <c r="F1" s="353"/>
      <c r="G1" s="201"/>
      <c r="H1" s="347" t="s">
        <v>370</v>
      </c>
      <c r="I1" s="347"/>
      <c r="J1" s="348" t="str">
        <f>STAMMDATENBLATT!B27</f>
        <v>Vorname Nachname</v>
      </c>
      <c r="K1" s="348"/>
      <c r="L1" s="348"/>
      <c r="M1" s="348"/>
      <c r="N1" s="348"/>
      <c r="O1" s="202"/>
      <c r="P1" s="203" t="s">
        <v>391</v>
      </c>
      <c r="Q1" s="204" t="str">
        <f>STAMMDATENBLATT!$D$30</f>
        <v>Berufsgruppe oder AZ-Verkürzung korrigieren!</v>
      </c>
      <c r="R1" s="205" t="s">
        <v>392</v>
      </c>
      <c r="S1" s="206"/>
      <c r="T1" s="207">
        <f>STAMMDATENBLATT!B30</f>
        <v>0</v>
      </c>
      <c r="U1" s="349"/>
    </row>
    <row r="2" spans="1:25" ht="26.25" customHeight="1" x14ac:dyDescent="0.35">
      <c r="A2" s="209"/>
      <c r="B2" s="209"/>
      <c r="C2" s="350"/>
      <c r="D2" s="350"/>
      <c r="E2" s="350"/>
      <c r="F2" s="350"/>
      <c r="G2" s="350"/>
      <c r="H2" s="347" t="s">
        <v>371</v>
      </c>
      <c r="I2" s="347"/>
      <c r="J2" s="351"/>
      <c r="K2" s="351"/>
      <c r="L2" s="351"/>
      <c r="M2" s="351"/>
      <c r="N2" s="351"/>
      <c r="O2" s="202"/>
      <c r="P2" s="205"/>
      <c r="Q2" s="210"/>
      <c r="R2" s="203"/>
      <c r="S2" s="206"/>
      <c r="T2" s="211"/>
      <c r="U2" s="349"/>
    </row>
    <row r="3" spans="1:25" s="220" customFormat="1" ht="26.25" customHeight="1" x14ac:dyDescent="0.35">
      <c r="A3" s="209"/>
      <c r="B3" s="209"/>
      <c r="C3" s="212"/>
      <c r="D3" s="212"/>
      <c r="E3" s="212"/>
      <c r="F3" s="212"/>
      <c r="G3" s="212"/>
      <c r="H3" s="213"/>
      <c r="I3" s="213"/>
      <c r="J3" s="214"/>
      <c r="K3" s="214"/>
      <c r="L3" s="214"/>
      <c r="M3" s="214"/>
      <c r="N3" s="214"/>
      <c r="O3" s="202"/>
      <c r="P3" s="215"/>
      <c r="Q3" s="215"/>
      <c r="R3" s="216"/>
      <c r="S3" s="217"/>
      <c r="T3" s="218"/>
      <c r="U3" s="219"/>
    </row>
    <row r="4" spans="1:25" x14ac:dyDescent="0.2">
      <c r="A4" s="221"/>
      <c r="B4" s="357" t="s">
        <v>372</v>
      </c>
      <c r="C4" s="357"/>
      <c r="D4" s="357"/>
      <c r="E4" s="357"/>
      <c r="F4" s="357"/>
      <c r="G4" s="357"/>
      <c r="H4" s="361" t="s">
        <v>395</v>
      </c>
      <c r="I4" s="361"/>
      <c r="J4" s="361"/>
      <c r="K4" s="361"/>
      <c r="L4" s="361"/>
      <c r="M4" s="361"/>
      <c r="N4" s="215"/>
      <c r="O4" s="222"/>
      <c r="P4" s="222"/>
      <c r="Q4" s="222"/>
      <c r="R4" s="222"/>
      <c r="S4" s="215"/>
      <c r="T4" s="215"/>
      <c r="U4" s="215"/>
      <c r="V4" s="205"/>
      <c r="W4" s="205"/>
      <c r="X4" s="205"/>
      <c r="Y4" s="205"/>
    </row>
    <row r="5" spans="1:25" x14ac:dyDescent="0.2">
      <c r="A5" s="221"/>
      <c r="B5" s="358" t="s">
        <v>373</v>
      </c>
      <c r="C5" s="358"/>
      <c r="D5" s="358"/>
      <c r="E5" s="358"/>
      <c r="F5" s="358"/>
      <c r="G5" s="358"/>
      <c r="H5" s="360" t="s">
        <v>374</v>
      </c>
      <c r="I5" s="360"/>
      <c r="J5" s="360"/>
      <c r="K5" s="360"/>
      <c r="L5" s="360"/>
      <c r="M5" s="360"/>
      <c r="N5" s="223"/>
      <c r="O5" s="358"/>
      <c r="P5" s="358"/>
      <c r="Q5" s="358"/>
      <c r="R5" s="358"/>
      <c r="S5" s="358"/>
      <c r="T5" s="358"/>
      <c r="U5" s="358"/>
      <c r="V5" s="205"/>
      <c r="W5" s="205"/>
      <c r="X5" s="224"/>
      <c r="Y5" s="205"/>
    </row>
    <row r="6" spans="1:25" x14ac:dyDescent="0.2">
      <c r="A6" s="221" t="s">
        <v>53</v>
      </c>
      <c r="B6" s="358" t="s">
        <v>375</v>
      </c>
      <c r="C6" s="358"/>
      <c r="D6" s="358"/>
      <c r="E6" s="358"/>
      <c r="F6" s="358"/>
      <c r="G6" s="358"/>
      <c r="H6" s="360" t="s">
        <v>376</v>
      </c>
      <c r="I6" s="360"/>
      <c r="J6" s="360"/>
      <c r="K6" s="360"/>
      <c r="L6" s="360"/>
      <c r="M6" s="360"/>
      <c r="N6" s="223"/>
      <c r="O6" s="358"/>
      <c r="P6" s="358"/>
      <c r="Q6" s="358"/>
      <c r="R6" s="358"/>
      <c r="S6" s="358"/>
      <c r="T6" s="358"/>
      <c r="U6" s="358"/>
      <c r="V6" s="201"/>
      <c r="W6" s="205"/>
      <c r="X6" s="224"/>
      <c r="Y6" s="205"/>
    </row>
    <row r="7" spans="1:25" x14ac:dyDescent="0.2">
      <c r="A7" s="221"/>
      <c r="B7" s="354" t="s">
        <v>377</v>
      </c>
      <c r="C7" s="354"/>
      <c r="D7" s="354"/>
      <c r="E7" s="354"/>
      <c r="F7" s="354"/>
      <c r="G7" s="354"/>
      <c r="H7" s="360" t="s">
        <v>378</v>
      </c>
      <c r="I7" s="360"/>
      <c r="J7" s="360"/>
      <c r="K7" s="360"/>
      <c r="L7" s="360"/>
      <c r="M7" s="360"/>
      <c r="N7" s="223"/>
      <c r="O7" s="225"/>
      <c r="P7" s="225"/>
      <c r="Q7" s="225"/>
      <c r="R7" s="225"/>
      <c r="S7" s="225"/>
      <c r="T7" s="225"/>
      <c r="U7" s="225"/>
      <c r="V7" s="201"/>
      <c r="W7" s="205"/>
      <c r="X7" s="224"/>
      <c r="Y7" s="205"/>
    </row>
    <row r="8" spans="1:25" x14ac:dyDescent="0.2">
      <c r="A8" s="221"/>
      <c r="B8" s="354"/>
      <c r="C8" s="354"/>
      <c r="D8" s="354"/>
      <c r="E8" s="354"/>
      <c r="F8" s="354"/>
      <c r="G8" s="354"/>
      <c r="H8" s="355"/>
      <c r="I8" s="355"/>
      <c r="J8" s="355"/>
      <c r="K8" s="226"/>
      <c r="L8" s="226"/>
      <c r="M8" s="226"/>
      <c r="N8" s="227"/>
      <c r="O8" s="354"/>
      <c r="P8" s="354"/>
      <c r="Q8" s="354"/>
      <c r="R8" s="227"/>
      <c r="S8" s="227"/>
      <c r="T8" s="227"/>
      <c r="U8" s="227"/>
      <c r="V8" s="201"/>
      <c r="W8" s="205"/>
      <c r="X8" s="224"/>
      <c r="Y8" s="205"/>
    </row>
    <row r="9" spans="1:25" x14ac:dyDescent="0.2">
      <c r="A9" s="221"/>
      <c r="B9" s="354" t="s">
        <v>379</v>
      </c>
      <c r="C9" s="354"/>
      <c r="D9" s="354"/>
      <c r="E9" s="354" t="s">
        <v>380</v>
      </c>
      <c r="F9" s="354"/>
      <c r="G9" s="354"/>
      <c r="H9" s="355" t="s">
        <v>379</v>
      </c>
      <c r="I9" s="355"/>
      <c r="J9" s="355"/>
      <c r="K9" s="355" t="s">
        <v>380</v>
      </c>
      <c r="L9" s="355"/>
      <c r="M9" s="355"/>
      <c r="N9" s="227"/>
      <c r="O9" s="354"/>
      <c r="P9" s="354"/>
      <c r="Q9" s="354"/>
      <c r="R9" s="354"/>
      <c r="S9" s="354"/>
      <c r="T9" s="354"/>
      <c r="U9" s="227"/>
      <c r="V9" s="201"/>
      <c r="W9" s="205"/>
      <c r="X9" s="224"/>
      <c r="Y9" s="205"/>
    </row>
    <row r="10" spans="1:25" ht="27" customHeight="1" x14ac:dyDescent="0.2">
      <c r="A10" s="221"/>
      <c r="B10" s="354"/>
      <c r="C10" s="354"/>
      <c r="D10" s="354"/>
      <c r="E10" s="354"/>
      <c r="F10" s="354"/>
      <c r="G10" s="354"/>
      <c r="H10" s="226"/>
      <c r="I10" s="226"/>
      <c r="J10" s="226"/>
      <c r="K10" s="226"/>
      <c r="L10" s="226"/>
      <c r="M10" s="226"/>
      <c r="N10" s="228" t="s">
        <v>381</v>
      </c>
      <c r="O10" s="227"/>
      <c r="P10" s="227"/>
      <c r="Q10" s="227"/>
      <c r="R10" s="227"/>
      <c r="S10" s="229"/>
      <c r="T10" s="227"/>
      <c r="U10" s="228"/>
      <c r="V10" s="201"/>
      <c r="W10" s="205"/>
      <c r="X10" s="224"/>
      <c r="Y10" s="205"/>
    </row>
    <row r="11" spans="1:25" x14ac:dyDescent="0.2">
      <c r="A11" s="230" t="s">
        <v>25</v>
      </c>
      <c r="B11" s="231"/>
      <c r="C11" s="231"/>
      <c r="D11" s="232">
        <f>C11-B11</f>
        <v>0</v>
      </c>
      <c r="E11" s="231"/>
      <c r="F11" s="231"/>
      <c r="G11" s="232">
        <f>F11-E11</f>
        <v>0</v>
      </c>
      <c r="H11" s="231"/>
      <c r="I11" s="231"/>
      <c r="J11" s="232">
        <f>I11-H11</f>
        <v>0</v>
      </c>
      <c r="K11" s="231"/>
      <c r="L11" s="231"/>
      <c r="M11" s="232">
        <f>L11-K11</f>
        <v>0</v>
      </c>
      <c r="N11" s="233"/>
      <c r="O11" s="234"/>
      <c r="P11" s="234"/>
      <c r="Q11" s="232"/>
      <c r="R11" s="234"/>
      <c r="S11" s="234"/>
      <c r="T11" s="232"/>
      <c r="U11" s="235"/>
      <c r="V11" s="236"/>
      <c r="W11" s="205"/>
      <c r="X11" s="224"/>
      <c r="Y11" s="205"/>
    </row>
    <row r="12" spans="1:25" ht="15" x14ac:dyDescent="0.25">
      <c r="A12" s="237" t="s">
        <v>396</v>
      </c>
      <c r="B12" s="231"/>
      <c r="C12" s="231"/>
      <c r="D12" s="232">
        <f>C12-B12</f>
        <v>0</v>
      </c>
      <c r="E12" s="231"/>
      <c r="F12" s="231"/>
      <c r="G12" s="232">
        <f>F12-E12</f>
        <v>0</v>
      </c>
      <c r="H12" s="231"/>
      <c r="I12" s="231"/>
      <c r="J12" s="232">
        <f>I12-H12</f>
        <v>0</v>
      </c>
      <c r="K12" s="231"/>
      <c r="L12" s="231"/>
      <c r="M12" s="232">
        <f>L12-K12</f>
        <v>0</v>
      </c>
      <c r="N12" s="233"/>
      <c r="O12" s="234"/>
      <c r="P12" s="238" t="s">
        <v>382</v>
      </c>
      <c r="Q12" s="238"/>
      <c r="R12" s="234"/>
      <c r="S12" s="234"/>
      <c r="T12" s="111" t="e">
        <f>M44</f>
        <v>#VALUE!</v>
      </c>
      <c r="U12" s="235"/>
      <c r="V12" s="201"/>
      <c r="W12" s="205"/>
      <c r="X12" s="224"/>
      <c r="Y12" s="205"/>
    </row>
    <row r="13" spans="1:25" ht="15" x14ac:dyDescent="0.25">
      <c r="A13" s="239" t="e">
        <f>IF(STAMMDATENBLATT!I28="ja",D15+J15+$T$13,0)</f>
        <v>#VALUE!</v>
      </c>
      <c r="B13" s="231"/>
      <c r="C13" s="231"/>
      <c r="D13" s="232">
        <f>C13-B13</f>
        <v>0</v>
      </c>
      <c r="E13" s="231"/>
      <c r="F13" s="231"/>
      <c r="G13" s="232">
        <f>F13-E13</f>
        <v>0</v>
      </c>
      <c r="H13" s="231"/>
      <c r="I13" s="231"/>
      <c r="J13" s="232">
        <f>I13-H13</f>
        <v>0</v>
      </c>
      <c r="K13" s="231"/>
      <c r="L13" s="231"/>
      <c r="M13" s="232">
        <f>L13-K13</f>
        <v>0</v>
      </c>
      <c r="N13" s="233"/>
      <c r="O13" s="234"/>
      <c r="P13" s="356"/>
      <c r="Q13" s="356"/>
      <c r="R13" s="240"/>
      <c r="S13" s="234" t="s">
        <v>383</v>
      </c>
      <c r="T13" s="111" t="e">
        <f>T12/STAMMDATENBLATT!I35</f>
        <v>#VALUE!</v>
      </c>
      <c r="U13" s="235"/>
      <c r="V13" s="201"/>
      <c r="W13" s="205"/>
      <c r="X13" s="241"/>
      <c r="Y13" s="205"/>
    </row>
    <row r="14" spans="1:25" ht="15" x14ac:dyDescent="0.25">
      <c r="A14" s="237" t="s">
        <v>397</v>
      </c>
      <c r="B14" s="231"/>
      <c r="C14" s="231"/>
      <c r="D14" s="232">
        <f>C14-B14</f>
        <v>0</v>
      </c>
      <c r="E14" s="231"/>
      <c r="F14" s="231"/>
      <c r="G14" s="232">
        <f>F14-E14</f>
        <v>0</v>
      </c>
      <c r="H14" s="231"/>
      <c r="I14" s="231"/>
      <c r="J14" s="232">
        <f>I14-H14</f>
        <v>0</v>
      </c>
      <c r="K14" s="231"/>
      <c r="L14" s="231"/>
      <c r="M14" s="232">
        <f>L14-K14</f>
        <v>0</v>
      </c>
      <c r="N14" s="233"/>
      <c r="O14" s="234"/>
      <c r="P14" s="238" t="s">
        <v>384</v>
      </c>
      <c r="Q14" s="238"/>
      <c r="R14" s="238"/>
      <c r="S14" s="234"/>
      <c r="T14" s="111" t="e">
        <f>M44</f>
        <v>#VALUE!</v>
      </c>
      <c r="U14" s="235"/>
      <c r="V14" s="236"/>
      <c r="W14" s="205"/>
      <c r="X14" s="241"/>
      <c r="Y14" s="205"/>
    </row>
    <row r="15" spans="1:25" ht="15" x14ac:dyDescent="0.25">
      <c r="A15" s="239" t="e">
        <f>IF(STAMMDATENBLATT!I38="ja",G15+M15+$T$15,0)</f>
        <v>#VALUE!</v>
      </c>
      <c r="B15" s="242"/>
      <c r="C15" s="242"/>
      <c r="D15" s="243">
        <f>SUM(D11:D14)</f>
        <v>0</v>
      </c>
      <c r="E15" s="242"/>
      <c r="F15" s="242"/>
      <c r="G15" s="243">
        <f>SUM(G11:G14)</f>
        <v>0</v>
      </c>
      <c r="H15" s="242"/>
      <c r="I15" s="242"/>
      <c r="J15" s="243">
        <f>SUM(J11:J14)</f>
        <v>0</v>
      </c>
      <c r="K15" s="242"/>
      <c r="L15" s="242"/>
      <c r="M15" s="243">
        <f>SUM(M11:M14)</f>
        <v>0</v>
      </c>
      <c r="N15" s="244"/>
      <c r="O15" s="242"/>
      <c r="P15" s="356"/>
      <c r="Q15" s="356"/>
      <c r="R15" s="240"/>
      <c r="S15" s="234" t="s">
        <v>383</v>
      </c>
      <c r="T15" s="111" t="e">
        <f>T14/STAMMDATENBLATT!I46</f>
        <v>#VALUE!</v>
      </c>
      <c r="U15" s="235"/>
      <c r="V15" s="236"/>
      <c r="W15" s="205"/>
      <c r="X15" s="241"/>
      <c r="Y15" s="205"/>
    </row>
    <row r="16" spans="1:25" s="220" customFormat="1" ht="15" x14ac:dyDescent="0.25">
      <c r="A16" s="245"/>
      <c r="B16" s="242"/>
      <c r="C16" s="242"/>
      <c r="D16" s="243"/>
      <c r="E16" s="242"/>
      <c r="F16" s="242"/>
      <c r="G16" s="243"/>
      <c r="H16" s="242"/>
      <c r="I16" s="242"/>
      <c r="J16" s="243"/>
      <c r="K16" s="242"/>
      <c r="L16" s="242"/>
      <c r="M16" s="243"/>
      <c r="N16" s="244"/>
      <c r="O16" s="242"/>
      <c r="P16" s="234"/>
      <c r="Q16" s="234"/>
      <c r="R16" s="240"/>
      <c r="S16" s="234"/>
      <c r="T16" s="111"/>
      <c r="U16" s="235"/>
      <c r="V16" s="246"/>
      <c r="W16" s="215"/>
      <c r="X16" s="247"/>
      <c r="Y16" s="215"/>
    </row>
    <row r="17" spans="1:25" x14ac:dyDescent="0.2">
      <c r="A17" s="230" t="s">
        <v>26</v>
      </c>
      <c r="B17" s="231"/>
      <c r="C17" s="231"/>
      <c r="D17" s="232">
        <f>C17-B17</f>
        <v>0</v>
      </c>
      <c r="E17" s="231"/>
      <c r="F17" s="231"/>
      <c r="G17" s="232">
        <f>F17-E17</f>
        <v>0</v>
      </c>
      <c r="H17" s="231"/>
      <c r="I17" s="231"/>
      <c r="J17" s="232">
        <f>I17-H17</f>
        <v>0</v>
      </c>
      <c r="K17" s="231"/>
      <c r="L17" s="231"/>
      <c r="M17" s="232">
        <f>L17-K17</f>
        <v>0</v>
      </c>
      <c r="N17" s="233"/>
      <c r="O17" s="234"/>
      <c r="P17" s="234"/>
      <c r="Q17" s="232"/>
      <c r="R17" s="234"/>
      <c r="S17" s="234"/>
      <c r="T17" s="232"/>
      <c r="U17" s="235"/>
      <c r="V17" s="236"/>
      <c r="W17" s="205"/>
      <c r="X17" s="224"/>
      <c r="Y17" s="205"/>
    </row>
    <row r="18" spans="1:25" x14ac:dyDescent="0.2">
      <c r="A18" s="237" t="s">
        <v>396</v>
      </c>
      <c r="B18" s="231"/>
      <c r="C18" s="231"/>
      <c r="D18" s="232">
        <f>C18-B18</f>
        <v>0</v>
      </c>
      <c r="E18" s="231"/>
      <c r="F18" s="231"/>
      <c r="G18" s="232">
        <f>F18-E18</f>
        <v>0</v>
      </c>
      <c r="H18" s="231"/>
      <c r="I18" s="231"/>
      <c r="J18" s="232">
        <f>I18-H18</f>
        <v>0</v>
      </c>
      <c r="K18" s="231"/>
      <c r="L18" s="231"/>
      <c r="M18" s="232">
        <f>L18-K18</f>
        <v>0</v>
      </c>
      <c r="N18" s="248"/>
      <c r="O18" s="234"/>
      <c r="P18" s="242"/>
      <c r="Q18" s="243"/>
      <c r="R18" s="242"/>
      <c r="S18" s="242"/>
      <c r="T18" s="243"/>
      <c r="U18" s="249"/>
      <c r="V18" s="201"/>
      <c r="W18" s="205"/>
      <c r="X18" s="224"/>
      <c r="Y18" s="205"/>
    </row>
    <row r="19" spans="1:25" x14ac:dyDescent="0.2">
      <c r="A19" s="239" t="e">
        <f>IF(STAMMDATENBLATT!I29="ja",D21+J21+$T$13,0)</f>
        <v>#VALUE!</v>
      </c>
      <c r="B19" s="231"/>
      <c r="C19" s="231"/>
      <c r="D19" s="232">
        <f>C19-B19</f>
        <v>0</v>
      </c>
      <c r="E19" s="231"/>
      <c r="F19" s="231"/>
      <c r="G19" s="232">
        <f>F19-E19</f>
        <v>0</v>
      </c>
      <c r="H19" s="231"/>
      <c r="I19" s="231"/>
      <c r="J19" s="232">
        <f>I19-H19</f>
        <v>0</v>
      </c>
      <c r="K19" s="231"/>
      <c r="L19" s="231"/>
      <c r="M19" s="232">
        <f>L19-K19</f>
        <v>0</v>
      </c>
      <c r="N19" s="233"/>
      <c r="O19" s="234"/>
      <c r="P19" s="234"/>
      <c r="Q19" s="232"/>
      <c r="R19" s="234"/>
      <c r="S19" s="234"/>
      <c r="T19" s="232"/>
      <c r="U19" s="235"/>
      <c r="V19" s="201"/>
      <c r="W19" s="205"/>
      <c r="X19" s="241"/>
      <c r="Y19" s="205"/>
    </row>
    <row r="20" spans="1:25" x14ac:dyDescent="0.2">
      <c r="A20" s="237" t="s">
        <v>397</v>
      </c>
      <c r="B20" s="231"/>
      <c r="C20" s="231"/>
      <c r="D20" s="232">
        <f>C20-B20</f>
        <v>0</v>
      </c>
      <c r="E20" s="231"/>
      <c r="F20" s="231"/>
      <c r="G20" s="232">
        <f>F20-E20</f>
        <v>0</v>
      </c>
      <c r="H20" s="231"/>
      <c r="I20" s="231"/>
      <c r="J20" s="232">
        <f>I20-H20</f>
        <v>0</v>
      </c>
      <c r="K20" s="231"/>
      <c r="L20" s="231"/>
      <c r="M20" s="232">
        <f>L20-K20</f>
        <v>0</v>
      </c>
      <c r="N20" s="233"/>
      <c r="O20" s="234"/>
      <c r="P20" s="234"/>
      <c r="Q20" s="232"/>
      <c r="R20" s="234"/>
      <c r="S20" s="234"/>
      <c r="T20" s="232"/>
      <c r="U20" s="235"/>
      <c r="V20" s="201"/>
      <c r="W20" s="205"/>
      <c r="X20" s="241"/>
      <c r="Y20" s="205"/>
    </row>
    <row r="21" spans="1:25" x14ac:dyDescent="0.2">
      <c r="A21" s="239" t="e">
        <f>IF(STAMMDATENBLATT!I39="ja",G21+M21+$T$15,0)</f>
        <v>#VALUE!</v>
      </c>
      <c r="B21" s="242"/>
      <c r="C21" s="242"/>
      <c r="D21" s="243">
        <f>SUM(D17:D20)</f>
        <v>0</v>
      </c>
      <c r="E21" s="242"/>
      <c r="F21" s="242"/>
      <c r="G21" s="243">
        <f>SUM(G17:G20)</f>
        <v>0</v>
      </c>
      <c r="H21" s="242"/>
      <c r="I21" s="242"/>
      <c r="J21" s="243">
        <f>SUM(J17:J20)</f>
        <v>0</v>
      </c>
      <c r="K21" s="242"/>
      <c r="L21" s="242"/>
      <c r="M21" s="243">
        <f>SUM(M17:M20)</f>
        <v>0</v>
      </c>
      <c r="N21" s="244"/>
      <c r="O21" s="242"/>
      <c r="P21" s="234"/>
      <c r="Q21" s="232"/>
      <c r="R21" s="234"/>
      <c r="S21" s="234"/>
      <c r="T21" s="232"/>
      <c r="U21" s="235"/>
      <c r="V21" s="201"/>
      <c r="W21" s="205"/>
      <c r="X21" s="241"/>
      <c r="Y21" s="205"/>
    </row>
    <row r="22" spans="1:25" s="220" customFormat="1" x14ac:dyDescent="0.2">
      <c r="A22" s="242"/>
      <c r="B22" s="242"/>
      <c r="C22" s="242"/>
      <c r="D22" s="243"/>
      <c r="E22" s="242"/>
      <c r="F22" s="242"/>
      <c r="G22" s="243"/>
      <c r="H22" s="242"/>
      <c r="I22" s="242"/>
      <c r="J22" s="243"/>
      <c r="K22" s="242"/>
      <c r="L22" s="242"/>
      <c r="M22" s="243"/>
      <c r="N22" s="244"/>
      <c r="O22" s="242"/>
      <c r="P22" s="234"/>
      <c r="Q22" s="232"/>
      <c r="R22" s="234"/>
      <c r="S22" s="234"/>
      <c r="T22" s="232"/>
      <c r="U22" s="235"/>
      <c r="V22" s="213"/>
      <c r="W22" s="215"/>
      <c r="X22" s="247"/>
      <c r="Y22" s="215"/>
    </row>
    <row r="23" spans="1:25" x14ac:dyDescent="0.2">
      <c r="A23" s="230" t="s">
        <v>27</v>
      </c>
      <c r="B23" s="231"/>
      <c r="C23" s="231"/>
      <c r="D23" s="232">
        <f>C23-B23</f>
        <v>0</v>
      </c>
      <c r="E23" s="231"/>
      <c r="F23" s="231"/>
      <c r="G23" s="232">
        <f>F23-E23</f>
        <v>0</v>
      </c>
      <c r="H23" s="231"/>
      <c r="I23" s="231"/>
      <c r="J23" s="232">
        <f>I23-H23</f>
        <v>0</v>
      </c>
      <c r="K23" s="231"/>
      <c r="L23" s="231"/>
      <c r="M23" s="232">
        <f>L23-K23</f>
        <v>0</v>
      </c>
      <c r="N23" s="233"/>
      <c r="O23" s="234"/>
      <c r="P23" s="234"/>
      <c r="Q23" s="232"/>
      <c r="R23" s="234"/>
      <c r="S23" s="234"/>
      <c r="T23" s="232"/>
      <c r="U23" s="235"/>
      <c r="W23" s="205"/>
      <c r="X23" s="224"/>
      <c r="Y23" s="205"/>
    </row>
    <row r="24" spans="1:25" x14ac:dyDescent="0.2">
      <c r="A24" s="237" t="s">
        <v>396</v>
      </c>
      <c r="B24" s="231"/>
      <c r="C24" s="231"/>
      <c r="D24" s="232">
        <f>C24-B24</f>
        <v>0</v>
      </c>
      <c r="E24" s="231"/>
      <c r="F24" s="231"/>
      <c r="G24" s="232">
        <f>F24-E24</f>
        <v>0</v>
      </c>
      <c r="H24" s="231"/>
      <c r="I24" s="231"/>
      <c r="J24" s="232">
        <f>I24-H24</f>
        <v>0</v>
      </c>
      <c r="K24" s="231"/>
      <c r="L24" s="231"/>
      <c r="M24" s="232">
        <f>L24-K24</f>
        <v>0</v>
      </c>
      <c r="N24" s="233"/>
      <c r="O24" s="234"/>
      <c r="P24" s="242"/>
      <c r="Q24" s="243"/>
      <c r="R24" s="242"/>
      <c r="S24" s="242"/>
      <c r="T24" s="243"/>
      <c r="U24" s="249"/>
      <c r="W24" s="205"/>
      <c r="X24" s="224"/>
      <c r="Y24" s="250"/>
    </row>
    <row r="25" spans="1:25" x14ac:dyDescent="0.2">
      <c r="A25" s="239" t="e">
        <f>IF(STAMMDATENBLATT!I30="ja",D27+J27+$T$13,0)</f>
        <v>#VALUE!</v>
      </c>
      <c r="B25" s="231"/>
      <c r="C25" s="231"/>
      <c r="D25" s="232">
        <f>C25-B25</f>
        <v>0</v>
      </c>
      <c r="E25" s="231"/>
      <c r="F25" s="231"/>
      <c r="G25" s="232">
        <f>F25-E25</f>
        <v>0</v>
      </c>
      <c r="H25" s="231"/>
      <c r="I25" s="231"/>
      <c r="J25" s="232">
        <f>I25-H25</f>
        <v>0</v>
      </c>
      <c r="K25" s="231"/>
      <c r="L25" s="231"/>
      <c r="M25" s="232">
        <f>L25-K25</f>
        <v>0</v>
      </c>
      <c r="N25" s="233"/>
      <c r="O25" s="234"/>
      <c r="P25" s="234"/>
      <c r="Q25" s="232"/>
      <c r="R25" s="234"/>
      <c r="S25" s="234"/>
      <c r="T25" s="232"/>
      <c r="U25" s="235"/>
      <c r="W25" s="205"/>
      <c r="X25" s="224"/>
      <c r="Y25" s="250"/>
    </row>
    <row r="26" spans="1:25" x14ac:dyDescent="0.2">
      <c r="A26" s="237" t="s">
        <v>397</v>
      </c>
      <c r="B26" s="231"/>
      <c r="C26" s="231"/>
      <c r="D26" s="232">
        <f>C26-B26</f>
        <v>0</v>
      </c>
      <c r="E26" s="231"/>
      <c r="F26" s="231"/>
      <c r="G26" s="232">
        <f>F26-E26</f>
        <v>0</v>
      </c>
      <c r="H26" s="231"/>
      <c r="I26" s="231"/>
      <c r="J26" s="232">
        <f>I26-H26</f>
        <v>0</v>
      </c>
      <c r="K26" s="231"/>
      <c r="L26" s="231"/>
      <c r="M26" s="232">
        <f>L26-K26</f>
        <v>0</v>
      </c>
      <c r="N26" s="233"/>
      <c r="O26" s="234"/>
      <c r="P26" s="234"/>
      <c r="Q26" s="232"/>
      <c r="R26" s="234"/>
      <c r="S26" s="234"/>
      <c r="T26" s="232"/>
      <c r="U26" s="235"/>
      <c r="W26" s="205"/>
      <c r="X26" s="224"/>
      <c r="Y26" s="251"/>
    </row>
    <row r="27" spans="1:25" x14ac:dyDescent="0.2">
      <c r="A27" s="239" t="e">
        <f>IF(STAMMDATENBLATT!I40="ja",G27+M27+$T$15,0)</f>
        <v>#VALUE!</v>
      </c>
      <c r="B27" s="242"/>
      <c r="C27" s="242"/>
      <c r="D27" s="243">
        <f>SUM(D23:D26)</f>
        <v>0</v>
      </c>
      <c r="E27" s="242"/>
      <c r="F27" s="242"/>
      <c r="G27" s="243">
        <f>SUM(G23:G26)</f>
        <v>0</v>
      </c>
      <c r="H27" s="242"/>
      <c r="I27" s="242"/>
      <c r="J27" s="243">
        <f>SUM(J23:J26)</f>
        <v>0</v>
      </c>
      <c r="K27" s="242"/>
      <c r="L27" s="242"/>
      <c r="M27" s="243">
        <f>SUM(M23:M26)</f>
        <v>0</v>
      </c>
      <c r="N27" s="244"/>
      <c r="O27" s="242"/>
      <c r="P27" s="234"/>
      <c r="Q27" s="232"/>
      <c r="R27" s="234"/>
      <c r="S27" s="234"/>
      <c r="T27" s="232"/>
      <c r="U27" s="235"/>
      <c r="W27" s="205"/>
      <c r="X27" s="224"/>
      <c r="Y27" s="205"/>
    </row>
    <row r="28" spans="1:25" s="220" customFormat="1" x14ac:dyDescent="0.2">
      <c r="A28" s="242"/>
      <c r="B28" s="242"/>
      <c r="C28" s="242"/>
      <c r="D28" s="243"/>
      <c r="E28" s="242"/>
      <c r="F28" s="242"/>
      <c r="G28" s="243"/>
      <c r="H28" s="242"/>
      <c r="I28" s="242"/>
      <c r="J28" s="243"/>
      <c r="K28" s="242"/>
      <c r="L28" s="242"/>
      <c r="M28" s="243"/>
      <c r="N28" s="244"/>
      <c r="O28" s="242"/>
      <c r="P28" s="234"/>
      <c r="Q28" s="232"/>
      <c r="R28" s="234"/>
      <c r="S28" s="234"/>
      <c r="T28" s="232"/>
      <c r="U28" s="235"/>
      <c r="W28" s="215"/>
      <c r="X28" s="252"/>
      <c r="Y28" s="215"/>
    </row>
    <row r="29" spans="1:25" x14ac:dyDescent="0.2">
      <c r="A29" s="230" t="s">
        <v>28</v>
      </c>
      <c r="B29" s="231"/>
      <c r="C29" s="231"/>
      <c r="D29" s="232">
        <f>C29-B29</f>
        <v>0</v>
      </c>
      <c r="E29" s="231"/>
      <c r="F29" s="231"/>
      <c r="G29" s="232">
        <f>F29-E29</f>
        <v>0</v>
      </c>
      <c r="H29" s="231"/>
      <c r="I29" s="231"/>
      <c r="J29" s="232">
        <f>I29-H29</f>
        <v>0</v>
      </c>
      <c r="K29" s="231"/>
      <c r="L29" s="231"/>
      <c r="M29" s="232">
        <f>L29-K29</f>
        <v>0</v>
      </c>
      <c r="N29" s="233"/>
      <c r="O29" s="234"/>
      <c r="P29" s="234"/>
      <c r="Q29" s="232"/>
      <c r="R29" s="234"/>
      <c r="S29" s="234"/>
      <c r="T29" s="232"/>
      <c r="U29" s="235"/>
      <c r="V29" s="201"/>
      <c r="W29" s="205"/>
      <c r="X29" s="224"/>
      <c r="Y29" s="205"/>
    </row>
    <row r="30" spans="1:25" x14ac:dyDescent="0.2">
      <c r="A30" s="237" t="s">
        <v>396</v>
      </c>
      <c r="B30" s="231"/>
      <c r="C30" s="231"/>
      <c r="D30" s="232">
        <f>C30-B30</f>
        <v>0</v>
      </c>
      <c r="E30" s="231"/>
      <c r="F30" s="231"/>
      <c r="G30" s="232">
        <f>F30-E30</f>
        <v>0</v>
      </c>
      <c r="H30" s="231"/>
      <c r="I30" s="231"/>
      <c r="J30" s="232">
        <f>I30-H30</f>
        <v>0</v>
      </c>
      <c r="K30" s="231"/>
      <c r="L30" s="231"/>
      <c r="M30" s="232">
        <f>L30-K30</f>
        <v>0</v>
      </c>
      <c r="N30" s="253"/>
      <c r="O30" s="234"/>
      <c r="P30" s="242"/>
      <c r="Q30" s="243"/>
      <c r="R30" s="242"/>
      <c r="S30" s="242"/>
      <c r="T30" s="243"/>
      <c r="U30" s="249"/>
      <c r="V30" s="201"/>
      <c r="W30" s="205"/>
      <c r="X30" s="224"/>
      <c r="Y30" s="205"/>
    </row>
    <row r="31" spans="1:25" x14ac:dyDescent="0.2">
      <c r="A31" s="239" t="e">
        <f>IF(STAMMDATENBLATT!I31="ja",D33+J33+$T$13,0)</f>
        <v>#VALUE!</v>
      </c>
      <c r="B31" s="231"/>
      <c r="C31" s="231"/>
      <c r="D31" s="232">
        <f>C31-B31</f>
        <v>0</v>
      </c>
      <c r="E31" s="231"/>
      <c r="F31" s="231"/>
      <c r="G31" s="232">
        <f>F31-E31</f>
        <v>0</v>
      </c>
      <c r="H31" s="231"/>
      <c r="I31" s="231"/>
      <c r="J31" s="232">
        <f>I31-H31</f>
        <v>0</v>
      </c>
      <c r="K31" s="231"/>
      <c r="L31" s="231"/>
      <c r="M31" s="232">
        <f>L31-K31</f>
        <v>0</v>
      </c>
      <c r="N31" s="233"/>
      <c r="O31" s="234"/>
      <c r="P31" s="242"/>
      <c r="Q31" s="243"/>
      <c r="R31" s="242"/>
      <c r="S31" s="242"/>
      <c r="T31" s="243"/>
      <c r="U31" s="249"/>
      <c r="V31" s="201"/>
      <c r="W31" s="205"/>
      <c r="X31" s="236"/>
      <c r="Y31" s="205"/>
    </row>
    <row r="32" spans="1:25" x14ac:dyDescent="0.2">
      <c r="A32" s="237" t="s">
        <v>397</v>
      </c>
      <c r="B32" s="231"/>
      <c r="C32" s="231"/>
      <c r="D32" s="232">
        <f>C32-B32</f>
        <v>0</v>
      </c>
      <c r="E32" s="231"/>
      <c r="F32" s="231"/>
      <c r="G32" s="232">
        <f>F32-E32</f>
        <v>0</v>
      </c>
      <c r="H32" s="231"/>
      <c r="I32" s="231"/>
      <c r="J32" s="232">
        <f>I32-H32</f>
        <v>0</v>
      </c>
      <c r="K32" s="231"/>
      <c r="L32" s="231"/>
      <c r="M32" s="232">
        <f>L32-K32</f>
        <v>0</v>
      </c>
      <c r="N32" s="233"/>
      <c r="O32" s="234"/>
      <c r="P32" s="254"/>
      <c r="Q32" s="245"/>
      <c r="R32" s="254"/>
      <c r="S32" s="254"/>
      <c r="T32" s="245"/>
      <c r="U32" s="245"/>
      <c r="V32" s="201"/>
      <c r="W32" s="205"/>
      <c r="X32" s="236"/>
      <c r="Y32" s="205"/>
    </row>
    <row r="33" spans="1:25" x14ac:dyDescent="0.2">
      <c r="A33" s="239" t="e">
        <f>IF(STAMMDATENBLATT!I41="ja",G33+M33+$T$15,0)</f>
        <v>#VALUE!</v>
      </c>
      <c r="B33" s="242"/>
      <c r="C33" s="242"/>
      <c r="D33" s="243">
        <f>SUM(D29:D32)</f>
        <v>0</v>
      </c>
      <c r="E33" s="242"/>
      <c r="F33" s="242"/>
      <c r="G33" s="243">
        <f>SUM(G29:G32)</f>
        <v>0</v>
      </c>
      <c r="H33" s="242"/>
      <c r="I33" s="242"/>
      <c r="J33" s="243">
        <f>SUM(J29:J32)</f>
        <v>0</v>
      </c>
      <c r="K33" s="242"/>
      <c r="L33" s="242"/>
      <c r="M33" s="243">
        <f>SUM(M29:M32)</f>
        <v>0</v>
      </c>
      <c r="N33" s="244"/>
      <c r="O33" s="242"/>
      <c r="P33" s="254"/>
      <c r="Q33" s="245"/>
      <c r="R33" s="254"/>
      <c r="S33" s="254"/>
      <c r="T33" s="245"/>
      <c r="U33" s="245"/>
      <c r="V33" s="201"/>
      <c r="W33" s="205"/>
      <c r="X33" s="255"/>
      <c r="Y33" s="205"/>
    </row>
    <row r="34" spans="1:25" s="220" customFormat="1" x14ac:dyDescent="0.2">
      <c r="A34" s="242"/>
      <c r="B34" s="242"/>
      <c r="C34" s="242"/>
      <c r="D34" s="243"/>
      <c r="E34" s="242"/>
      <c r="F34" s="242"/>
      <c r="G34" s="243"/>
      <c r="H34" s="242"/>
      <c r="I34" s="242"/>
      <c r="J34" s="243"/>
      <c r="K34" s="242"/>
      <c r="L34" s="242"/>
      <c r="M34" s="243"/>
      <c r="N34" s="244"/>
      <c r="O34" s="242"/>
      <c r="P34" s="254"/>
      <c r="Q34" s="245"/>
      <c r="R34" s="254"/>
      <c r="S34" s="254"/>
      <c r="T34" s="245"/>
      <c r="U34" s="245"/>
      <c r="V34" s="213"/>
      <c r="W34" s="215"/>
      <c r="X34" s="256"/>
      <c r="Y34" s="215"/>
    </row>
    <row r="35" spans="1:25" x14ac:dyDescent="0.2">
      <c r="A35" s="230" t="s">
        <v>29</v>
      </c>
      <c r="B35" s="231"/>
      <c r="C35" s="231"/>
      <c r="D35" s="232">
        <f>C35-B35</f>
        <v>0</v>
      </c>
      <c r="E35" s="231"/>
      <c r="F35" s="231"/>
      <c r="G35" s="232">
        <f>F35-E35</f>
        <v>0</v>
      </c>
      <c r="H35" s="231"/>
      <c r="I35" s="231"/>
      <c r="J35" s="232">
        <f>I35-H35</f>
        <v>0</v>
      </c>
      <c r="K35" s="231"/>
      <c r="L35" s="231"/>
      <c r="M35" s="232">
        <f>L35-K35</f>
        <v>0</v>
      </c>
      <c r="N35" s="233"/>
      <c r="O35" s="234"/>
      <c r="P35" s="215"/>
      <c r="Q35" s="215"/>
      <c r="R35" s="257"/>
      <c r="S35" s="257"/>
      <c r="T35" s="257"/>
      <c r="U35" s="257"/>
      <c r="V35" s="201"/>
      <c r="W35" s="205"/>
      <c r="X35" s="224"/>
      <c r="Y35" s="205"/>
    </row>
    <row r="36" spans="1:25" x14ac:dyDescent="0.2">
      <c r="A36" s="237" t="s">
        <v>396</v>
      </c>
      <c r="B36" s="231"/>
      <c r="C36" s="231"/>
      <c r="D36" s="232">
        <f>C36-B36</f>
        <v>0</v>
      </c>
      <c r="E36" s="231"/>
      <c r="F36" s="231"/>
      <c r="G36" s="232">
        <f>F36-E36</f>
        <v>0</v>
      </c>
      <c r="H36" s="231"/>
      <c r="I36" s="231"/>
      <c r="J36" s="232">
        <f>I36-H36</f>
        <v>0</v>
      </c>
      <c r="K36" s="231"/>
      <c r="L36" s="231"/>
      <c r="M36" s="232">
        <f>L36-K36</f>
        <v>0</v>
      </c>
      <c r="N36" s="233"/>
      <c r="O36" s="234"/>
      <c r="P36" s="215"/>
      <c r="Q36" s="215"/>
      <c r="R36" s="215"/>
      <c r="S36" s="257"/>
      <c r="T36" s="257"/>
      <c r="U36" s="257"/>
      <c r="V36" s="203"/>
      <c r="W36" s="205"/>
      <c r="X36" s="224"/>
      <c r="Y36" s="205"/>
    </row>
    <row r="37" spans="1:25" x14ac:dyDescent="0.2">
      <c r="A37" s="239" t="e">
        <f>IF(STAMMDATENBLATT!I32="ja",D39+J39+$T$13,0)</f>
        <v>#VALUE!</v>
      </c>
      <c r="B37" s="231"/>
      <c r="C37" s="231"/>
      <c r="D37" s="232">
        <f>C37-B37</f>
        <v>0</v>
      </c>
      <c r="E37" s="231"/>
      <c r="F37" s="231"/>
      <c r="G37" s="232">
        <f>F37-E37</f>
        <v>0</v>
      </c>
      <c r="H37" s="231"/>
      <c r="I37" s="231"/>
      <c r="J37" s="232">
        <f>I37-H37</f>
        <v>0</v>
      </c>
      <c r="K37" s="231"/>
      <c r="L37" s="231"/>
      <c r="M37" s="232">
        <f>L37-K37</f>
        <v>0</v>
      </c>
      <c r="N37" s="233"/>
      <c r="O37" s="234"/>
      <c r="V37" s="201"/>
      <c r="W37" s="205"/>
      <c r="X37" s="224"/>
      <c r="Y37" s="205"/>
    </row>
    <row r="38" spans="1:25" x14ac:dyDescent="0.2">
      <c r="A38" s="237" t="s">
        <v>397</v>
      </c>
      <c r="B38" s="231"/>
      <c r="C38" s="231"/>
      <c r="D38" s="232">
        <f>C38-B38</f>
        <v>0</v>
      </c>
      <c r="E38" s="231"/>
      <c r="F38" s="231"/>
      <c r="G38" s="232">
        <f>F38-E38</f>
        <v>0</v>
      </c>
      <c r="H38" s="231"/>
      <c r="I38" s="231"/>
      <c r="J38" s="232">
        <f>I38-H38</f>
        <v>0</v>
      </c>
      <c r="K38" s="231"/>
      <c r="L38" s="231"/>
      <c r="M38" s="232">
        <f>L38-K38</f>
        <v>0</v>
      </c>
      <c r="N38" s="233"/>
      <c r="O38" s="234"/>
      <c r="V38" s="201"/>
      <c r="W38" s="205"/>
      <c r="X38" s="224"/>
      <c r="Y38" s="205"/>
    </row>
    <row r="39" spans="1:25" x14ac:dyDescent="0.2">
      <c r="A39" s="239" t="e">
        <f>IF(STAMMDATENBLATT!I42="ja",G39+M39+$T$15,0)</f>
        <v>#VALUE!</v>
      </c>
      <c r="B39" s="242"/>
      <c r="C39" s="242"/>
      <c r="D39" s="243">
        <f>SUM(D35:D38)</f>
        <v>0</v>
      </c>
      <c r="E39" s="242"/>
      <c r="F39" s="242"/>
      <c r="G39" s="243">
        <f>SUM(G35:G38)</f>
        <v>0</v>
      </c>
      <c r="H39" s="242"/>
      <c r="I39" s="242"/>
      <c r="J39" s="243">
        <f>SUM(J35:J38)</f>
        <v>0</v>
      </c>
      <c r="K39" s="242"/>
      <c r="L39" s="242"/>
      <c r="M39" s="243">
        <f>SUM(M35:M38)</f>
        <v>0</v>
      </c>
      <c r="N39" s="244"/>
      <c r="O39" s="242"/>
      <c r="V39" s="201"/>
      <c r="W39" s="205"/>
      <c r="X39" s="224"/>
      <c r="Y39" s="205"/>
    </row>
    <row r="40" spans="1:25" s="220" customFormat="1" x14ac:dyDescent="0.2">
      <c r="A40" s="242"/>
      <c r="B40" s="242"/>
      <c r="C40" s="242"/>
      <c r="D40" s="243"/>
      <c r="E40" s="242"/>
      <c r="F40" s="242"/>
      <c r="G40" s="243"/>
      <c r="H40" s="242"/>
      <c r="I40" s="242"/>
      <c r="J40" s="243"/>
      <c r="K40" s="242"/>
      <c r="L40" s="242"/>
      <c r="M40" s="243"/>
      <c r="N40" s="244"/>
      <c r="O40" s="242"/>
      <c r="P40" s="208"/>
      <c r="Q40" s="208"/>
      <c r="R40" s="208"/>
      <c r="S40" s="208"/>
      <c r="T40" s="208"/>
      <c r="U40" s="208"/>
      <c r="V40" s="213"/>
      <c r="W40" s="215"/>
      <c r="X40" s="252"/>
      <c r="Y40" s="215"/>
    </row>
    <row r="41" spans="1:25" x14ac:dyDescent="0.2">
      <c r="A41" s="258" t="s">
        <v>385</v>
      </c>
      <c r="B41" s="259"/>
      <c r="C41" s="259"/>
      <c r="D41" s="260">
        <f>(D15+D21+D27+D33+D39)/2</f>
        <v>0</v>
      </c>
      <c r="E41" s="259"/>
      <c r="F41" s="259"/>
      <c r="G41" s="260">
        <f>(G15+G21+G27+G33+G39)/2</f>
        <v>0</v>
      </c>
      <c r="H41" s="259"/>
      <c r="I41" s="259"/>
      <c r="J41" s="260">
        <f>(J15+J21+J27+J33+J39)/2</f>
        <v>0</v>
      </c>
      <c r="K41" s="259"/>
      <c r="L41" s="259"/>
      <c r="M41" s="260">
        <f>(M15+M21+M27+M33+M39)/2</f>
        <v>0</v>
      </c>
      <c r="N41" s="260"/>
      <c r="O41" s="254"/>
      <c r="V41" s="213"/>
      <c r="W41" s="205"/>
      <c r="X41" s="224"/>
      <c r="Y41" s="205"/>
    </row>
    <row r="42" spans="1:25" s="220" customFormat="1" x14ac:dyDescent="0.2">
      <c r="A42" s="247"/>
      <c r="B42" s="254"/>
      <c r="C42" s="254"/>
      <c r="D42" s="245"/>
      <c r="E42" s="254"/>
      <c r="F42" s="254"/>
      <c r="G42" s="245"/>
      <c r="H42" s="254"/>
      <c r="I42" s="254"/>
      <c r="J42" s="245"/>
      <c r="K42" s="254"/>
      <c r="L42" s="254"/>
      <c r="M42" s="245"/>
      <c r="N42" s="245"/>
      <c r="O42" s="254"/>
      <c r="P42" s="208"/>
      <c r="Q42" s="208"/>
      <c r="R42" s="208"/>
      <c r="S42" s="208"/>
      <c r="T42" s="208"/>
      <c r="U42" s="208"/>
      <c r="V42" s="213"/>
      <c r="W42" s="215"/>
      <c r="X42" s="252"/>
      <c r="Y42" s="215"/>
    </row>
    <row r="43" spans="1:25" x14ac:dyDescent="0.2">
      <c r="A43" s="215"/>
      <c r="B43" s="261" t="s">
        <v>386</v>
      </c>
      <c r="C43" s="257"/>
      <c r="D43" s="262" t="e">
        <f>Q1*80%</f>
        <v>#VALUE!</v>
      </c>
      <c r="E43" s="261" t="s">
        <v>387</v>
      </c>
      <c r="F43" s="261"/>
      <c r="G43" s="262">
        <f>D41+G41</f>
        <v>0</v>
      </c>
      <c r="H43" s="261" t="s">
        <v>388</v>
      </c>
      <c r="I43" s="257"/>
      <c r="J43" s="262" t="e">
        <f>Q1*20%</f>
        <v>#VALUE!</v>
      </c>
      <c r="K43" s="261" t="s">
        <v>389</v>
      </c>
      <c r="L43" s="261"/>
      <c r="M43" s="262">
        <f>J41+M41</f>
        <v>0</v>
      </c>
      <c r="N43" s="359" t="e">
        <f>(M43+M44)/Q1</f>
        <v>#VALUE!</v>
      </c>
      <c r="O43" s="215"/>
      <c r="V43" s="205"/>
      <c r="W43" s="205"/>
      <c r="X43" s="205"/>
      <c r="Y43" s="205"/>
    </row>
    <row r="44" spans="1:25" x14ac:dyDescent="0.2">
      <c r="A44" s="215"/>
      <c r="B44" s="215"/>
      <c r="C44" s="215"/>
      <c r="D44" s="263"/>
      <c r="E44" s="263"/>
      <c r="F44" s="263"/>
      <c r="G44" s="264" t="e">
        <f>G43/Q1</f>
        <v>#VALUE!</v>
      </c>
      <c r="H44" s="265" t="s">
        <v>393</v>
      </c>
      <c r="I44" s="261"/>
      <c r="J44" s="262">
        <f>T1*2^(1-T1)/24</f>
        <v>0</v>
      </c>
      <c r="K44" s="265" t="s">
        <v>390</v>
      </c>
      <c r="L44" s="261"/>
      <c r="M44" s="262" t="e">
        <f>MAX(J43-M43+D43-G43,0)</f>
        <v>#VALUE!</v>
      </c>
      <c r="N44" s="359"/>
      <c r="O44" s="215"/>
      <c r="V44" s="266"/>
      <c r="W44" s="205"/>
      <c r="X44" s="205"/>
      <c r="Y44" s="205"/>
    </row>
    <row r="45" spans="1:25" ht="6" customHeight="1" x14ac:dyDescent="0.2"/>
    <row r="47" spans="1:25" x14ac:dyDescent="0.2">
      <c r="J47" s="267"/>
      <c r="K47" s="267"/>
      <c r="L47" s="267"/>
      <c r="M47" s="267"/>
      <c r="N47" s="267"/>
    </row>
  </sheetData>
  <sheetProtection algorithmName="SHA-512" hashValue="fGdoufhI7RKaZwWhXjlUr/A2zkOo4a+aJoo9BaGWB6rdlCHCZA6cJSY9n3LAQdr3gcSOf65oABnIaYaJ/zaL/A==" saltValue="p5TLLcd4Bf7ImfAxoLOoeA==" spinCount="100000" sheet="1" objects="1" scenarios="1"/>
  <mergeCells count="33">
    <mergeCell ref="N43:N44"/>
    <mergeCell ref="H6:M6"/>
    <mergeCell ref="H5:M5"/>
    <mergeCell ref="H4:M4"/>
    <mergeCell ref="H7:M7"/>
    <mergeCell ref="B4:G4"/>
    <mergeCell ref="B5:G5"/>
    <mergeCell ref="O5:U5"/>
    <mergeCell ref="B6:G6"/>
    <mergeCell ref="O6:U6"/>
    <mergeCell ref="B10:D10"/>
    <mergeCell ref="E10:G10"/>
    <mergeCell ref="P13:Q13"/>
    <mergeCell ref="P15:Q15"/>
    <mergeCell ref="B9:D9"/>
    <mergeCell ref="E9:G9"/>
    <mergeCell ref="H9:J9"/>
    <mergeCell ref="K9:M9"/>
    <mergeCell ref="O9:Q9"/>
    <mergeCell ref="R9:T9"/>
    <mergeCell ref="B7:G7"/>
    <mergeCell ref="B8:D8"/>
    <mergeCell ref="E8:G8"/>
    <mergeCell ref="H8:J8"/>
    <mergeCell ref="O8:Q8"/>
    <mergeCell ref="H1:I1"/>
    <mergeCell ref="J1:N1"/>
    <mergeCell ref="U1:U2"/>
    <mergeCell ref="C2:G2"/>
    <mergeCell ref="H2:I2"/>
    <mergeCell ref="J2:N2"/>
    <mergeCell ref="A1:C1"/>
    <mergeCell ref="E1:F1"/>
  </mergeCells>
  <conditionalFormatting sqref="M44">
    <cfRule type="expression" dxfId="140" priority="1" stopIfTrue="1">
      <formula>$J$43-$M$43&lt;0</formula>
    </cfRule>
  </conditionalFormatting>
  <dataValidations count="2">
    <dataValidation allowBlank="1" showInputMessage="1" showErrorMessage="1" errorTitle="ungültige Eingabe" prompt="Wochenarbeitszeit einer 100%-Stelle: 39:00 Std._x000a_bei Verkürzung: 38:30 Std." sqref="Q1" xr:uid="{00000000-0002-0000-0100-000000000000}"/>
    <dataValidation type="decimal" allowBlank="1" showInputMessage="1" showErrorMessage="1" error="Bitte geben Sie einnen Wert zwischn 0% und 100% ein!" sqref="T1" xr:uid="{00000000-0002-0000-0100-000001000000}">
      <formula1>0</formula1>
      <formula2>1</formula2>
    </dataValidation>
  </dataValidations>
  <pageMargins left="0.23622047244094491" right="0.23622047244094491" top="0.74803149606299213" bottom="0.74803149606299213" header="0.31496062992125984" footer="0.31496062992125984"/>
  <pageSetup paperSize="9" fitToHeight="4" orientation="landscape" r:id="rId1"/>
  <ignoredErrors>
    <ignoredError sqref="Q1" unlockedFormula="1"/>
  </ignoredError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48"/>
  <sheetViews>
    <sheetView workbookViewId="0">
      <selection activeCell="D17" sqref="D17"/>
    </sheetView>
  </sheetViews>
  <sheetFormatPr baseColWidth="10" defaultRowHeight="12.75" x14ac:dyDescent="0.2"/>
  <cols>
    <col min="1" max="1" width="23.85546875" style="322" customWidth="1"/>
    <col min="2" max="2" width="24.7109375" style="322" customWidth="1"/>
    <col min="3" max="3" width="14.42578125" style="322" bestFit="1" customWidth="1"/>
    <col min="4" max="4" width="11.42578125" style="322"/>
    <col min="5" max="5" width="18" style="322" customWidth="1"/>
    <col min="6" max="6" width="43.42578125" style="322" bestFit="1" customWidth="1"/>
    <col min="7" max="7" width="38.85546875" style="322" bestFit="1" customWidth="1"/>
    <col min="8" max="8" width="8" style="322" bestFit="1" customWidth="1"/>
    <col min="9" max="9" width="18.7109375" style="322" bestFit="1" customWidth="1"/>
    <col min="10" max="10" width="16.140625" style="322" customWidth="1"/>
    <col min="11" max="12" width="5.85546875" style="322" customWidth="1"/>
    <col min="13" max="13" width="5" style="322" bestFit="1" customWidth="1"/>
    <col min="14" max="15" width="11.42578125" style="322"/>
    <col min="16" max="16" width="38.85546875" style="322" bestFit="1" customWidth="1"/>
    <col min="17" max="16384" width="11.42578125" style="322"/>
  </cols>
  <sheetData>
    <row r="1" spans="1:17" x14ac:dyDescent="0.2">
      <c r="A1" s="322" t="s">
        <v>64</v>
      </c>
      <c r="B1" s="322" t="s">
        <v>65</v>
      </c>
      <c r="C1" s="322" t="s">
        <v>73</v>
      </c>
      <c r="D1" s="323" t="s">
        <v>421</v>
      </c>
      <c r="E1" s="322" t="s">
        <v>222</v>
      </c>
      <c r="G1" s="322" t="s">
        <v>223</v>
      </c>
      <c r="H1" s="322" t="s">
        <v>224</v>
      </c>
      <c r="I1" s="322" t="s">
        <v>225</v>
      </c>
      <c r="M1" s="324" t="s">
        <v>54</v>
      </c>
      <c r="O1" s="322" t="s">
        <v>90</v>
      </c>
      <c r="P1" s="322" t="s">
        <v>432</v>
      </c>
      <c r="Q1" s="322" t="s">
        <v>90</v>
      </c>
    </row>
    <row r="2" spans="1:17" x14ac:dyDescent="0.2">
      <c r="A2" s="325">
        <v>0</v>
      </c>
      <c r="B2" s="325">
        <v>0</v>
      </c>
      <c r="D2" s="323" t="s">
        <v>491</v>
      </c>
      <c r="E2" s="324" t="s">
        <v>57</v>
      </c>
      <c r="F2" s="324" t="s">
        <v>262</v>
      </c>
      <c r="G2" s="324" t="s">
        <v>333</v>
      </c>
      <c r="H2" s="326">
        <v>1.6041666666666667</v>
      </c>
      <c r="I2" s="327">
        <v>30</v>
      </c>
      <c r="J2" s="328" t="s">
        <v>85</v>
      </c>
      <c r="K2" s="329">
        <f t="shared" ref="K2:K10" si="0">I2/5</f>
        <v>6</v>
      </c>
      <c r="L2" s="328"/>
      <c r="M2" s="324" t="s">
        <v>55</v>
      </c>
      <c r="O2" s="322" t="s">
        <v>90</v>
      </c>
      <c r="P2" s="322" t="s">
        <v>433</v>
      </c>
      <c r="Q2" s="322" t="s">
        <v>90</v>
      </c>
    </row>
    <row r="3" spans="1:17" x14ac:dyDescent="0.2">
      <c r="A3" s="325">
        <v>0.25069444444444444</v>
      </c>
      <c r="B3" s="325">
        <v>2.0833333333333332E-2</v>
      </c>
      <c r="D3" s="323" t="s">
        <v>492</v>
      </c>
      <c r="E3" s="324" t="s">
        <v>58</v>
      </c>
      <c r="F3" s="324" t="s">
        <v>263</v>
      </c>
      <c r="G3" s="324" t="s">
        <v>334</v>
      </c>
      <c r="H3" s="326">
        <v>1.6041666666666667</v>
      </c>
      <c r="I3" s="327">
        <v>30</v>
      </c>
      <c r="J3" s="328" t="s">
        <v>85</v>
      </c>
      <c r="K3" s="329">
        <f t="shared" si="0"/>
        <v>6</v>
      </c>
      <c r="L3" s="328"/>
      <c r="M3" s="324"/>
      <c r="O3" s="322" t="s">
        <v>90</v>
      </c>
      <c r="P3" s="322" t="s">
        <v>434</v>
      </c>
      <c r="Q3" s="322" t="s">
        <v>90</v>
      </c>
    </row>
    <row r="4" spans="1:17" x14ac:dyDescent="0.2">
      <c r="A4" s="325">
        <v>0.3756944444444445</v>
      </c>
      <c r="B4" s="325">
        <v>3.125E-2</v>
      </c>
      <c r="D4" s="323"/>
      <c r="E4" s="324" t="s">
        <v>58</v>
      </c>
      <c r="F4" s="324" t="s">
        <v>263</v>
      </c>
      <c r="G4" s="324" t="s">
        <v>335</v>
      </c>
      <c r="H4" s="326">
        <v>1.625</v>
      </c>
      <c r="I4" s="327">
        <v>30</v>
      </c>
      <c r="J4" s="328" t="s">
        <v>85</v>
      </c>
      <c r="K4" s="329">
        <f t="shared" ref="K4:K5" si="1">I4/5</f>
        <v>6</v>
      </c>
      <c r="L4" s="328"/>
      <c r="M4" s="324"/>
      <c r="O4" s="322" t="s">
        <v>90</v>
      </c>
      <c r="P4" s="322" t="s">
        <v>435</v>
      </c>
      <c r="Q4" s="322" t="s">
        <v>90</v>
      </c>
    </row>
    <row r="5" spans="1:17" x14ac:dyDescent="0.2">
      <c r="A5" s="330">
        <v>0.41666666666666669</v>
      </c>
      <c r="C5" s="330">
        <v>0.41666666666666669</v>
      </c>
      <c r="E5" s="324" t="s">
        <v>221</v>
      </c>
      <c r="F5" s="324" t="s">
        <v>264</v>
      </c>
      <c r="G5" s="324" t="s">
        <v>59</v>
      </c>
      <c r="H5" s="326">
        <v>1.625</v>
      </c>
      <c r="I5" s="327">
        <v>30</v>
      </c>
      <c r="J5" s="328" t="s">
        <v>85</v>
      </c>
      <c r="K5" s="329">
        <f t="shared" si="1"/>
        <v>6</v>
      </c>
      <c r="L5" s="328"/>
      <c r="O5" s="322" t="s">
        <v>90</v>
      </c>
      <c r="P5" s="322" t="s">
        <v>436</v>
      </c>
      <c r="Q5" s="322" t="s">
        <v>90</v>
      </c>
    </row>
    <row r="6" spans="1:17" x14ac:dyDescent="0.2">
      <c r="E6" s="324" t="s">
        <v>221</v>
      </c>
      <c r="F6" s="324" t="s">
        <v>264</v>
      </c>
      <c r="G6" s="324" t="s">
        <v>333</v>
      </c>
      <c r="H6" s="326">
        <v>1.6041666666666667</v>
      </c>
      <c r="I6" s="327">
        <v>30</v>
      </c>
      <c r="J6" s="328" t="s">
        <v>85</v>
      </c>
      <c r="K6" s="329">
        <f t="shared" si="0"/>
        <v>6</v>
      </c>
      <c r="O6" s="322" t="s">
        <v>91</v>
      </c>
      <c r="P6" s="322" t="s">
        <v>437</v>
      </c>
      <c r="Q6" s="322" t="s">
        <v>91</v>
      </c>
    </row>
    <row r="7" spans="1:17" x14ac:dyDescent="0.2">
      <c r="E7" s="324" t="s">
        <v>357</v>
      </c>
      <c r="F7" s="324" t="s">
        <v>355</v>
      </c>
      <c r="G7" s="324" t="s">
        <v>59</v>
      </c>
      <c r="H7" s="326">
        <v>1.625</v>
      </c>
      <c r="I7" s="327">
        <v>26</v>
      </c>
      <c r="J7" s="328" t="s">
        <v>85</v>
      </c>
      <c r="K7" s="329">
        <f t="shared" si="0"/>
        <v>5.2</v>
      </c>
      <c r="O7" s="322" t="s">
        <v>91</v>
      </c>
      <c r="P7" s="322" t="s">
        <v>438</v>
      </c>
      <c r="Q7" s="322" t="s">
        <v>91</v>
      </c>
    </row>
    <row r="8" spans="1:17" x14ac:dyDescent="0.2">
      <c r="A8" s="322" t="s">
        <v>286</v>
      </c>
      <c r="B8" s="322" t="s">
        <v>288</v>
      </c>
      <c r="E8" s="331" t="s">
        <v>358</v>
      </c>
      <c r="F8" s="324" t="s">
        <v>356</v>
      </c>
      <c r="G8" s="324" t="s">
        <v>59</v>
      </c>
      <c r="H8" s="326">
        <v>1.625</v>
      </c>
      <c r="I8" s="327">
        <v>28</v>
      </c>
      <c r="J8" s="328" t="s">
        <v>85</v>
      </c>
      <c r="K8" s="329">
        <f t="shared" ref="K8" si="2">I8/5</f>
        <v>5.6</v>
      </c>
      <c r="O8" s="322" t="s">
        <v>91</v>
      </c>
      <c r="P8" s="322" t="s">
        <v>439</v>
      </c>
      <c r="Q8" s="322" t="s">
        <v>91</v>
      </c>
    </row>
    <row r="9" spans="1:17" x14ac:dyDescent="0.2">
      <c r="A9" s="322">
        <v>1</v>
      </c>
      <c r="B9" s="322" t="s">
        <v>2</v>
      </c>
      <c r="E9" s="324" t="s">
        <v>57</v>
      </c>
      <c r="F9" s="324" t="s">
        <v>262</v>
      </c>
      <c r="G9" s="324" t="s">
        <v>59</v>
      </c>
      <c r="H9" s="326">
        <v>1.625</v>
      </c>
      <c r="I9" s="327">
        <v>30</v>
      </c>
      <c r="J9" s="328" t="s">
        <v>85</v>
      </c>
      <c r="K9" s="329">
        <f t="shared" si="0"/>
        <v>6</v>
      </c>
      <c r="O9" s="322" t="s">
        <v>91</v>
      </c>
      <c r="P9" s="322" t="s">
        <v>440</v>
      </c>
      <c r="Q9" s="322" t="s">
        <v>91</v>
      </c>
    </row>
    <row r="10" spans="1:17" x14ac:dyDescent="0.2">
      <c r="A10" s="322">
        <v>2</v>
      </c>
      <c r="B10" s="322" t="s">
        <v>10</v>
      </c>
      <c r="E10" s="324" t="s">
        <v>58</v>
      </c>
      <c r="F10" s="324" t="s">
        <v>263</v>
      </c>
      <c r="G10" s="324" t="s">
        <v>59</v>
      </c>
      <c r="H10" s="326">
        <v>1.6458333333333333</v>
      </c>
      <c r="I10" s="327">
        <v>30</v>
      </c>
      <c r="J10" s="328" t="s">
        <v>85</v>
      </c>
      <c r="K10" s="329">
        <f t="shared" si="0"/>
        <v>6</v>
      </c>
      <c r="L10" s="328"/>
      <c r="O10" s="322" t="s">
        <v>91</v>
      </c>
      <c r="P10" s="322" t="s">
        <v>441</v>
      </c>
      <c r="Q10" s="322" t="s">
        <v>91</v>
      </c>
    </row>
    <row r="11" spans="1:17" x14ac:dyDescent="0.2">
      <c r="B11" s="322" t="s">
        <v>220</v>
      </c>
      <c r="L11" s="328"/>
      <c r="O11" s="322" t="s">
        <v>91</v>
      </c>
      <c r="P11" s="322" t="s">
        <v>442</v>
      </c>
      <c r="Q11" s="322" t="s">
        <v>91</v>
      </c>
    </row>
    <row r="12" spans="1:17" x14ac:dyDescent="0.2">
      <c r="B12" s="322" t="s">
        <v>364</v>
      </c>
      <c r="F12" s="324"/>
      <c r="G12" s="324"/>
      <c r="H12" s="326"/>
      <c r="I12" s="327"/>
      <c r="J12" s="328"/>
      <c r="K12" s="328"/>
      <c r="L12" s="328"/>
      <c r="O12" s="322" t="s">
        <v>443</v>
      </c>
      <c r="P12" s="322" t="s">
        <v>444</v>
      </c>
      <c r="Q12" s="322" t="s">
        <v>443</v>
      </c>
    </row>
    <row r="13" spans="1:17" x14ac:dyDescent="0.2">
      <c r="B13" s="322" t="s">
        <v>365</v>
      </c>
      <c r="E13" s="331"/>
      <c r="K13" s="328"/>
      <c r="L13" s="328"/>
      <c r="O13" s="322" t="s">
        <v>443</v>
      </c>
      <c r="P13" s="322" t="s">
        <v>445</v>
      </c>
      <c r="Q13" s="322" t="s">
        <v>443</v>
      </c>
    </row>
    <row r="14" spans="1:17" x14ac:dyDescent="0.2">
      <c r="B14" s="322" t="s">
        <v>115</v>
      </c>
      <c r="E14" s="331"/>
      <c r="F14" s="331" t="s">
        <v>81</v>
      </c>
      <c r="G14" s="331" t="s">
        <v>82</v>
      </c>
      <c r="H14" s="326">
        <v>1.75</v>
      </c>
      <c r="I14" s="328">
        <v>1</v>
      </c>
      <c r="J14" s="328"/>
      <c r="K14" s="328"/>
      <c r="L14" s="328"/>
      <c r="O14" s="322" t="s">
        <v>443</v>
      </c>
      <c r="P14" s="322" t="s">
        <v>446</v>
      </c>
      <c r="Q14" s="322" t="s">
        <v>443</v>
      </c>
    </row>
    <row r="15" spans="1:17" x14ac:dyDescent="0.2">
      <c r="B15" s="322" t="s">
        <v>399</v>
      </c>
      <c r="E15" s="331"/>
      <c r="F15" s="331"/>
      <c r="G15" s="331"/>
      <c r="H15" s="327"/>
      <c r="I15" s="328"/>
      <c r="J15" s="328"/>
      <c r="K15" s="328"/>
      <c r="L15" s="328"/>
      <c r="O15" s="322" t="s">
        <v>447</v>
      </c>
      <c r="P15" s="322" t="s">
        <v>448</v>
      </c>
      <c r="Q15" s="322" t="s">
        <v>447</v>
      </c>
    </row>
    <row r="16" spans="1:17" x14ac:dyDescent="0.2">
      <c r="B16" s="322" t="s">
        <v>359</v>
      </c>
      <c r="E16" s="331"/>
      <c r="F16" s="331"/>
      <c r="G16" s="331"/>
      <c r="H16" s="327"/>
      <c r="I16" s="328"/>
      <c r="J16" s="328"/>
      <c r="K16" s="328"/>
      <c r="O16" s="322" t="s">
        <v>449</v>
      </c>
      <c r="P16" s="322" t="s">
        <v>450</v>
      </c>
      <c r="Q16" s="322" t="s">
        <v>449</v>
      </c>
    </row>
    <row r="17" spans="1:17" x14ac:dyDescent="0.2">
      <c r="B17" s="322" t="s">
        <v>360</v>
      </c>
      <c r="F17" s="331"/>
      <c r="G17" s="331"/>
      <c r="H17" s="327"/>
      <c r="I17" s="328"/>
      <c r="J17" s="328"/>
      <c r="K17" s="328"/>
      <c r="O17" s="322" t="s">
        <v>449</v>
      </c>
      <c r="P17" s="322" t="s">
        <v>451</v>
      </c>
      <c r="Q17" s="322" t="s">
        <v>449</v>
      </c>
    </row>
    <row r="18" spans="1:17" x14ac:dyDescent="0.2">
      <c r="B18" s="322" t="s">
        <v>361</v>
      </c>
      <c r="G18" s="324"/>
      <c r="H18" s="327"/>
      <c r="I18" s="328"/>
      <c r="J18" s="328"/>
      <c r="O18" s="322" t="s">
        <v>449</v>
      </c>
      <c r="P18" s="322" t="s">
        <v>452</v>
      </c>
      <c r="Q18" s="322" t="s">
        <v>449</v>
      </c>
    </row>
    <row r="19" spans="1:17" x14ac:dyDescent="0.2">
      <c r="B19" s="322" t="s">
        <v>362</v>
      </c>
      <c r="G19" s="324"/>
      <c r="H19" s="327"/>
      <c r="I19" s="328"/>
      <c r="J19" s="328"/>
      <c r="O19" s="322" t="s">
        <v>449</v>
      </c>
      <c r="P19" s="322" t="s">
        <v>453</v>
      </c>
      <c r="Q19" s="322" t="s">
        <v>449</v>
      </c>
    </row>
    <row r="20" spans="1:17" x14ac:dyDescent="0.2">
      <c r="B20" s="322" t="s">
        <v>398</v>
      </c>
      <c r="O20" s="322" t="s">
        <v>454</v>
      </c>
      <c r="P20" s="322" t="s">
        <v>455</v>
      </c>
      <c r="Q20" s="322" t="s">
        <v>454</v>
      </c>
    </row>
    <row r="21" spans="1:17" x14ac:dyDescent="0.2">
      <c r="B21" s="322" t="s">
        <v>363</v>
      </c>
      <c r="O21" s="322" t="s">
        <v>454</v>
      </c>
      <c r="P21" s="322" t="s">
        <v>456</v>
      </c>
      <c r="Q21" s="322" t="s">
        <v>454</v>
      </c>
    </row>
    <row r="22" spans="1:17" x14ac:dyDescent="0.2">
      <c r="B22" s="322" t="s">
        <v>407</v>
      </c>
      <c r="O22" s="322" t="s">
        <v>457</v>
      </c>
      <c r="P22" s="322" t="s">
        <v>458</v>
      </c>
      <c r="Q22" s="322" t="s">
        <v>457</v>
      </c>
    </row>
    <row r="23" spans="1:17" x14ac:dyDescent="0.2">
      <c r="O23" s="322" t="s">
        <v>457</v>
      </c>
      <c r="P23" s="322" t="s">
        <v>459</v>
      </c>
      <c r="Q23" s="322" t="s">
        <v>457</v>
      </c>
    </row>
    <row r="24" spans="1:17" x14ac:dyDescent="0.2">
      <c r="O24" s="322" t="s">
        <v>457</v>
      </c>
      <c r="P24" s="322" t="s">
        <v>460</v>
      </c>
      <c r="Q24" s="322" t="s">
        <v>457</v>
      </c>
    </row>
    <row r="25" spans="1:17" x14ac:dyDescent="0.2">
      <c r="A25" s="332" t="s">
        <v>245</v>
      </c>
      <c r="B25" s="332">
        <v>0</v>
      </c>
      <c r="C25" s="332" t="s">
        <v>247</v>
      </c>
      <c r="D25" s="332" t="s">
        <v>366</v>
      </c>
      <c r="E25" s="322" t="s">
        <v>367</v>
      </c>
      <c r="O25" s="322" t="s">
        <v>457</v>
      </c>
      <c r="P25" s="322" t="s">
        <v>461</v>
      </c>
      <c r="Q25" s="322" t="s">
        <v>457</v>
      </c>
    </row>
    <row r="26" spans="1:17" x14ac:dyDescent="0.2">
      <c r="A26" s="322" t="s">
        <v>354</v>
      </c>
      <c r="B26" s="322">
        <v>5</v>
      </c>
      <c r="C26" s="332" t="s">
        <v>278</v>
      </c>
      <c r="D26" s="332">
        <v>5</v>
      </c>
      <c r="E26" s="322">
        <v>3</v>
      </c>
      <c r="O26" s="322" t="s">
        <v>457</v>
      </c>
      <c r="P26" s="322" t="s">
        <v>462</v>
      </c>
      <c r="Q26" s="322" t="s">
        <v>457</v>
      </c>
    </row>
    <row r="27" spans="1:17" x14ac:dyDescent="0.2">
      <c r="A27" s="322" t="s">
        <v>405</v>
      </c>
      <c r="B27" s="322">
        <v>3</v>
      </c>
      <c r="C27" s="332" t="s">
        <v>278</v>
      </c>
      <c r="D27" s="332">
        <v>4</v>
      </c>
      <c r="E27" s="322">
        <v>2.4</v>
      </c>
      <c r="O27" s="322" t="s">
        <v>457</v>
      </c>
      <c r="P27" s="322" t="s">
        <v>463</v>
      </c>
      <c r="Q27" s="322" t="s">
        <v>457</v>
      </c>
    </row>
    <row r="28" spans="1:17" x14ac:dyDescent="0.2">
      <c r="A28" s="322" t="s">
        <v>406</v>
      </c>
      <c r="B28" s="322">
        <v>2</v>
      </c>
      <c r="C28" s="332" t="s">
        <v>278</v>
      </c>
      <c r="D28" s="322">
        <v>3</v>
      </c>
      <c r="E28" s="322">
        <v>1.8</v>
      </c>
      <c r="O28" s="322" t="s">
        <v>457</v>
      </c>
      <c r="P28" s="322" t="s">
        <v>464</v>
      </c>
      <c r="Q28" s="322" t="s">
        <v>457</v>
      </c>
    </row>
    <row r="29" spans="1:17" x14ac:dyDescent="0.2">
      <c r="A29" s="332" t="s">
        <v>266</v>
      </c>
      <c r="B29" s="332">
        <v>1</v>
      </c>
      <c r="C29" s="332" t="s">
        <v>278</v>
      </c>
      <c r="D29" s="322">
        <v>2</v>
      </c>
      <c r="E29" s="322">
        <v>1.2</v>
      </c>
      <c r="O29" s="322" t="s">
        <v>457</v>
      </c>
      <c r="P29" s="322" t="s">
        <v>465</v>
      </c>
      <c r="Q29" s="322" t="s">
        <v>457</v>
      </c>
    </row>
    <row r="30" spans="1:17" x14ac:dyDescent="0.2">
      <c r="A30" s="332" t="s">
        <v>401</v>
      </c>
      <c r="B30" s="332">
        <v>2</v>
      </c>
      <c r="C30" s="332" t="s">
        <v>278</v>
      </c>
      <c r="D30" s="322">
        <v>1</v>
      </c>
      <c r="E30" s="322">
        <v>0.6</v>
      </c>
      <c r="O30" s="322" t="s">
        <v>466</v>
      </c>
      <c r="P30" s="322" t="s">
        <v>467</v>
      </c>
      <c r="Q30" s="322" t="s">
        <v>466</v>
      </c>
    </row>
    <row r="31" spans="1:17" x14ac:dyDescent="0.2">
      <c r="A31" s="332" t="s">
        <v>267</v>
      </c>
      <c r="B31" s="332">
        <v>1</v>
      </c>
      <c r="C31" s="332" t="s">
        <v>279</v>
      </c>
      <c r="D31" s="332">
        <v>5</v>
      </c>
      <c r="E31" s="322">
        <v>5</v>
      </c>
      <c r="O31" s="322" t="s">
        <v>468</v>
      </c>
      <c r="P31" s="322" t="s">
        <v>469</v>
      </c>
      <c r="Q31" s="322" t="s">
        <v>468</v>
      </c>
    </row>
    <row r="32" spans="1:17" x14ac:dyDescent="0.2">
      <c r="A32" s="332" t="s">
        <v>268</v>
      </c>
      <c r="B32" s="332">
        <v>1</v>
      </c>
      <c r="C32" s="332" t="s">
        <v>279</v>
      </c>
      <c r="D32" s="332">
        <v>4</v>
      </c>
      <c r="E32" s="322">
        <v>4</v>
      </c>
      <c r="O32" s="322" t="s">
        <v>468</v>
      </c>
      <c r="P32" s="322" t="s">
        <v>470</v>
      </c>
      <c r="Q32" s="322" t="s">
        <v>468</v>
      </c>
    </row>
    <row r="33" spans="1:17" x14ac:dyDescent="0.2">
      <c r="A33" s="332" t="s">
        <v>269</v>
      </c>
      <c r="B33" s="332">
        <v>1</v>
      </c>
      <c r="C33" s="332" t="s">
        <v>279</v>
      </c>
      <c r="D33" s="322">
        <v>3</v>
      </c>
      <c r="E33" s="322">
        <v>3</v>
      </c>
      <c r="O33" s="322" t="s">
        <v>468</v>
      </c>
      <c r="P33" s="322" t="s">
        <v>471</v>
      </c>
      <c r="Q33" s="322" t="s">
        <v>468</v>
      </c>
    </row>
    <row r="34" spans="1:17" x14ac:dyDescent="0.2">
      <c r="A34" s="332" t="s">
        <v>270</v>
      </c>
      <c r="B34" s="332">
        <v>5</v>
      </c>
      <c r="C34" s="332" t="s">
        <v>279</v>
      </c>
      <c r="D34" s="322">
        <v>2</v>
      </c>
      <c r="E34" s="322">
        <v>2</v>
      </c>
      <c r="O34" s="322" t="s">
        <v>468</v>
      </c>
      <c r="P34" s="322" t="s">
        <v>472</v>
      </c>
      <c r="Q34" s="322" t="s">
        <v>468</v>
      </c>
    </row>
    <row r="35" spans="1:17" x14ac:dyDescent="0.2">
      <c r="A35" s="332" t="s">
        <v>271</v>
      </c>
      <c r="B35" s="332">
        <v>5</v>
      </c>
      <c r="C35" s="332" t="s">
        <v>279</v>
      </c>
      <c r="D35" s="322">
        <v>1</v>
      </c>
      <c r="E35" s="322">
        <v>1</v>
      </c>
      <c r="O35" s="322" t="s">
        <v>468</v>
      </c>
      <c r="P35" s="322" t="s">
        <v>473</v>
      </c>
      <c r="Q35" s="322" t="s">
        <v>468</v>
      </c>
    </row>
    <row r="36" spans="1:17" x14ac:dyDescent="0.2">
      <c r="A36" s="332" t="s">
        <v>272</v>
      </c>
      <c r="B36" s="332">
        <v>7</v>
      </c>
      <c r="O36" s="322" t="s">
        <v>468</v>
      </c>
      <c r="P36" s="322" t="s">
        <v>474</v>
      </c>
      <c r="Q36" s="322" t="s">
        <v>468</v>
      </c>
    </row>
    <row r="37" spans="1:17" x14ac:dyDescent="0.2">
      <c r="A37" s="332" t="s">
        <v>273</v>
      </c>
      <c r="B37" s="332">
        <v>5</v>
      </c>
      <c r="O37" s="322" t="s">
        <v>468</v>
      </c>
      <c r="P37" s="322" t="s">
        <v>475</v>
      </c>
      <c r="Q37" s="322" t="s">
        <v>468</v>
      </c>
    </row>
    <row r="38" spans="1:17" x14ac:dyDescent="0.2">
      <c r="A38" s="332" t="s">
        <v>274</v>
      </c>
      <c r="B38" s="332">
        <v>2</v>
      </c>
      <c r="O38" s="322" t="s">
        <v>468</v>
      </c>
      <c r="P38" s="322" t="s">
        <v>476</v>
      </c>
      <c r="Q38" s="322" t="s">
        <v>468</v>
      </c>
    </row>
    <row r="39" spans="1:17" x14ac:dyDescent="0.2">
      <c r="A39" s="332" t="s">
        <v>275</v>
      </c>
      <c r="B39" s="332">
        <v>1</v>
      </c>
      <c r="O39" s="322" t="s">
        <v>468</v>
      </c>
      <c r="P39" s="322" t="s">
        <v>477</v>
      </c>
      <c r="Q39" s="322" t="s">
        <v>468</v>
      </c>
    </row>
    <row r="40" spans="1:17" x14ac:dyDescent="0.2">
      <c r="A40" s="332" t="s">
        <v>276</v>
      </c>
      <c r="B40" s="332">
        <v>1</v>
      </c>
      <c r="O40" s="322" t="s">
        <v>468</v>
      </c>
      <c r="P40" s="322" t="s">
        <v>478</v>
      </c>
      <c r="Q40" s="322" t="s">
        <v>468</v>
      </c>
    </row>
    <row r="41" spans="1:17" x14ac:dyDescent="0.2">
      <c r="A41" s="332" t="s">
        <v>277</v>
      </c>
      <c r="B41" s="332">
        <v>1</v>
      </c>
      <c r="O41" s="322" t="s">
        <v>479</v>
      </c>
      <c r="P41" s="322" t="s">
        <v>480</v>
      </c>
      <c r="Q41" s="322" t="s">
        <v>479</v>
      </c>
    </row>
    <row r="42" spans="1:17" x14ac:dyDescent="0.2">
      <c r="O42" s="322" t="s">
        <v>479</v>
      </c>
      <c r="P42" s="322" t="s">
        <v>481</v>
      </c>
      <c r="Q42" s="322" t="s">
        <v>479</v>
      </c>
    </row>
    <row r="43" spans="1:17" x14ac:dyDescent="0.2">
      <c r="O43" s="322" t="s">
        <v>479</v>
      </c>
      <c r="P43" s="322" t="s">
        <v>482</v>
      </c>
      <c r="Q43" s="322" t="s">
        <v>479</v>
      </c>
    </row>
    <row r="44" spans="1:17" x14ac:dyDescent="0.2">
      <c r="O44" s="322" t="s">
        <v>479</v>
      </c>
      <c r="P44" s="322" t="s">
        <v>483</v>
      </c>
      <c r="Q44" s="322" t="s">
        <v>479</v>
      </c>
    </row>
    <row r="45" spans="1:17" x14ac:dyDescent="0.2">
      <c r="O45" s="322" t="s">
        <v>484</v>
      </c>
      <c r="P45" s="322" t="s">
        <v>485</v>
      </c>
      <c r="Q45" s="322" t="s">
        <v>484</v>
      </c>
    </row>
    <row r="46" spans="1:17" x14ac:dyDescent="0.2">
      <c r="O46" s="322" t="s">
        <v>484</v>
      </c>
      <c r="P46" s="322" t="s">
        <v>486</v>
      </c>
      <c r="Q46" s="322" t="s">
        <v>484</v>
      </c>
    </row>
    <row r="47" spans="1:17" x14ac:dyDescent="0.2">
      <c r="O47" s="322" t="s">
        <v>487</v>
      </c>
      <c r="P47" s="322" t="s">
        <v>488</v>
      </c>
      <c r="Q47" s="322" t="s">
        <v>487</v>
      </c>
    </row>
    <row r="48" spans="1:17" x14ac:dyDescent="0.2">
      <c r="O48" s="322" t="s">
        <v>487</v>
      </c>
      <c r="P48" s="322" t="s">
        <v>489</v>
      </c>
      <c r="Q48" s="322" t="s">
        <v>487</v>
      </c>
    </row>
  </sheetData>
  <sheetProtection algorithmName="SHA-512" hashValue="qxTiBuzIaRQ4SusV/TEoh58mOhzdGtrmVFP1vm7liW7zq94QzL4IwHX7/yKxBPOEMgFfDWk0+Rll7RbKykpEHQ==" saltValue="ZfGgWkdc1EXXRLjAp5o7Qg==" spinCount="100000" sheet="1" objects="1" scenarios="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1"/>
  <sheetViews>
    <sheetView zoomScaleNormal="100" workbookViewId="0">
      <selection activeCell="D12" sqref="D12"/>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2"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5" x14ac:dyDescent="0.2">
      <c r="A1" s="137" t="e">
        <f>DATEVALUE("01.01."&amp;STAMMDATENBLATT!$D$27)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f>IF(STAMMDATENBLATT!E2&lt;=STAMMDATENBLATT!$D$35,STAMMDATENBLATT!E2,STAMMDATENBLATT!$D$35)</f>
        <v>0</v>
      </c>
      <c r="S1" s="145"/>
    </row>
    <row r="2" spans="1:25" ht="12.75" customHeight="1" x14ac:dyDescent="0.2">
      <c r="A2" s="362">
        <f>STAMMDATENBLATT!B26</f>
        <v>0</v>
      </c>
      <c r="B2" s="362"/>
      <c r="C2" s="362"/>
      <c r="D2" s="362"/>
      <c r="E2" s="362"/>
      <c r="F2" s="362"/>
      <c r="G2" s="362"/>
      <c r="H2" s="362"/>
      <c r="I2" s="148"/>
      <c r="J2" s="148"/>
      <c r="M2" s="148"/>
      <c r="N2" s="148"/>
      <c r="P2" s="149"/>
      <c r="Q2" s="143"/>
    </row>
    <row r="3" spans="1:25" ht="12.75" customHeight="1" x14ac:dyDescent="0.2">
      <c r="A3" s="362" t="e">
        <f>STAMMDATENBLATT!A26</f>
        <v>#N/A</v>
      </c>
      <c r="B3" s="362"/>
      <c r="C3" s="362"/>
      <c r="D3" s="362"/>
      <c r="E3" s="362"/>
      <c r="F3" s="362"/>
      <c r="G3" s="362"/>
      <c r="H3" s="362"/>
      <c r="I3" s="148"/>
      <c r="J3" s="148"/>
      <c r="K3" s="148"/>
      <c r="L3" s="148"/>
      <c r="M3" s="148"/>
      <c r="N3" s="148"/>
      <c r="P3" s="149"/>
      <c r="Q3" s="143"/>
    </row>
    <row r="4" spans="1:25" s="153" customFormat="1" x14ac:dyDescent="0.2">
      <c r="A4" s="150"/>
      <c r="B4" s="150"/>
      <c r="C4" s="151"/>
      <c r="D4" s="151"/>
      <c r="E4" s="151"/>
      <c r="F4" s="151"/>
      <c r="G4" s="151"/>
      <c r="H4" s="151"/>
      <c r="I4" s="152"/>
      <c r="J4" s="152"/>
      <c r="K4" s="152"/>
      <c r="L4" s="152"/>
      <c r="M4" s="152"/>
      <c r="N4" s="152"/>
      <c r="P4" s="154"/>
      <c r="Q4" s="155"/>
      <c r="U4" s="156"/>
    </row>
    <row r="5" spans="1:25"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5"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e">
        <f>_xlfn.IFNA(VLOOKUP(A6,Feiertage!A:D,3,FALSE),"")</f>
        <v>#VALUE!</v>
      </c>
      <c r="V6" s="153" t="e">
        <f>_xlfn.IFNA(VLOOKUP(A6,Feiertage!A:D,4,FALSE),"")</f>
        <v>#VALUE!</v>
      </c>
      <c r="W6" s="177"/>
      <c r="Y6" s="178"/>
    </row>
    <row r="7" spans="1:25" x14ac:dyDescent="0.2">
      <c r="A7" s="164" t="e">
        <f>A6+1</f>
        <v>#VALUE!</v>
      </c>
      <c r="B7" s="165" t="e">
        <f t="shared" ref="B7:B36" si="1">WEEKNUM(A7,21)</f>
        <v>#VALUE!</v>
      </c>
      <c r="C7" s="166"/>
      <c r="D7" s="166"/>
      <c r="E7" s="167" t="e">
        <f t="shared" ref="E7:E36" si="2">IF(AND(WEEKDAY($A7,2)=6,HOUR(C7)&gt;=13),SUM((D7-C7)*1.2),IF(WEEKDAY($A7,2)=7,SUM((D7-C7)*1.25),IF(AND($U7="x",$V7&lt;&gt;"Gründonnerstag"),SUM((D7-C7)*1.25),D7-C7)))</f>
        <v>#VALUE!</v>
      </c>
      <c r="F7" s="167" t="e">
        <f>IF(E7&lt;Dropdwon!$A$3,Dropdwon!$B$2,IF(AND(E7&lt;Dropdwon!$A$4,E7&gt;=Dropdwon!$A$3),Dropdwon!$B$3,Dropdwon!$B$4))</f>
        <v>#VALUE!</v>
      </c>
      <c r="G7" s="168"/>
      <c r="H7" s="168"/>
      <c r="I7" s="167" t="e">
        <f t="shared" ref="I7:I36" si="3">IF(AND(WEEKDAY($A7,2)=6,HOUR(G7)&gt;=13),SUM((H7-G7)*1.2),IF(WEEKDAY($A7,2)=7,SUM((H7-G7)*1.25),IF(AND($U7="x",$V7&lt;&gt;"Gründonnerstag"),SUM((H7-G7)*1.25),H7-G7)))</f>
        <v>#VALUE!</v>
      </c>
      <c r="J7" s="167" t="e">
        <f>IF(I7&lt;Dropdwon!$A$3,Dropdwon!$B$2,IF(AND(I7&lt;Dropdwon!$A$4,I7&gt;=Dropdwon!$A$3),Dropdwon!$B$3,Dropdwon!$B$4))</f>
        <v>#VALUE!</v>
      </c>
      <c r="K7" s="169"/>
      <c r="L7" s="169"/>
      <c r="M7" s="167" t="e">
        <f>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c r="Y7" s="180"/>
    </row>
    <row r="8" spans="1:25"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IF(AND(WEEKDAY($A8,2)=6,HOUR(K8)&gt;=13),SUM((L8-K8)*1.2),IF(WEEKDAY($A8,2)=7,SUM((L8-K8)*1.25),IF(AND($U8="x",$V8&lt;&gt;"Gründonnerstag"),SUM((L8-K8)*1.25),L8-K8)))</f>
        <v>#VALUE!</v>
      </c>
      <c r="N8" s="167" t="e">
        <f>IF(M8&lt;Dropdwon!$A$3,Dropdwon!$B$2,IF(AND(M8&lt;Dropdwon!$A$4,M8&gt;=Dropdwon!$A$3),Dropdwon!$B$3,Dropdwon!$B$4))</f>
        <v>#VALUE!</v>
      </c>
      <c r="O8" s="170" t="e">
        <f t="shared" ref="O8:O36" si="4">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c r="Y8" s="181"/>
    </row>
    <row r="9" spans="1:25" x14ac:dyDescent="0.2">
      <c r="A9" s="164" t="e">
        <f t="shared" ref="A9:A36" si="5">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ref="M9:M36" si="6">IF(AND(WEEKDAY($A9,2)=6,HOUR(K9)&gt;=13),SUM((L9-K9)*1.2),IF(WEEKDAY($A9,2)=7,SUM((L9-K9)*1.25),IF(AND($U9="x",$V9&lt;&gt;"Gründonnerstag"),SUM((L9-K9)*1.25),L9-K9)))</f>
        <v>#VALUE!</v>
      </c>
      <c r="N9" s="167" t="e">
        <f>IF(M9&lt;Dropdwon!$A$3,Dropdwon!$B$2,IF(AND(M9&lt;Dropdwon!$A$4,M9&gt;=Dropdwon!$A$3),Dropdwon!$B$3,Dropdwon!$B$4))</f>
        <v>#VALUE!</v>
      </c>
      <c r="O9" s="170" t="e">
        <f t="shared" si="4"/>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c r="Y9" s="181"/>
    </row>
    <row r="10" spans="1:25" x14ac:dyDescent="0.2">
      <c r="A10" s="164" t="e">
        <f t="shared" si="5"/>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6"/>
        <v>#VALUE!</v>
      </c>
      <c r="N10" s="167" t="e">
        <f>IF(M10&lt;Dropdwon!$A$3,Dropdwon!$B$2,IF(AND(M10&lt;Dropdwon!$A$4,M10&gt;=Dropdwon!$A$3),Dropdwon!$B$3,Dropdwon!$B$4))</f>
        <v>#VALUE!</v>
      </c>
      <c r="O10" s="170" t="e">
        <f t="shared" si="4"/>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c r="Y10" s="181"/>
    </row>
    <row r="11" spans="1:25" x14ac:dyDescent="0.2">
      <c r="A11" s="164" t="e">
        <f t="shared" si="5"/>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6"/>
        <v>#VALUE!</v>
      </c>
      <c r="N11" s="167" t="e">
        <f>IF(M11&lt;Dropdwon!$A$3,Dropdwon!$B$2,IF(AND(M11&lt;Dropdwon!$A$4,M11&gt;=Dropdwon!$A$3),Dropdwon!$B$3,Dropdwon!$B$4))</f>
        <v>#VALUE!</v>
      </c>
      <c r="O11" s="170" t="e">
        <f t="shared" si="4"/>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c r="Y11" s="181"/>
    </row>
    <row r="12" spans="1:25" x14ac:dyDescent="0.2">
      <c r="A12" s="164" t="e">
        <f t="shared" si="5"/>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6"/>
        <v>#VALUE!</v>
      </c>
      <c r="N12" s="167" t="e">
        <f>IF(M12&lt;Dropdwon!$A$3,Dropdwon!$B$2,IF(AND(M12&lt;Dropdwon!$A$4,M12&gt;=Dropdwon!$A$3),Dropdwon!$B$3,Dropdwon!$B$4))</f>
        <v>#VALUE!</v>
      </c>
      <c r="O12" s="170" t="e">
        <f t="shared" si="4"/>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c r="Y12" s="181"/>
    </row>
    <row r="13" spans="1:25" x14ac:dyDescent="0.2">
      <c r="A13" s="164" t="e">
        <f t="shared" si="5"/>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6"/>
        <v>#VALUE!</v>
      </c>
      <c r="N13" s="167" t="e">
        <f>IF(M13&lt;Dropdwon!$A$3,Dropdwon!$B$2,IF(AND(M13&lt;Dropdwon!$A$4,M13&gt;=Dropdwon!$A$3),Dropdwon!$B$3,Dropdwon!$B$4))</f>
        <v>#VALUE!</v>
      </c>
      <c r="O13" s="170" t="e">
        <f t="shared" si="4"/>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c r="Y13" s="181"/>
    </row>
    <row r="14" spans="1:25" x14ac:dyDescent="0.2">
      <c r="A14" s="164" t="e">
        <f t="shared" si="5"/>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6"/>
        <v>#VALUE!</v>
      </c>
      <c r="N14" s="167" t="e">
        <f>IF(M14&lt;Dropdwon!$A$3,Dropdwon!$B$2,IF(AND(M14&lt;Dropdwon!$A$4,M14&gt;=Dropdwon!$A$3),Dropdwon!$B$3,Dropdwon!$B$4))</f>
        <v>#VALUE!</v>
      </c>
      <c r="O14" s="170" t="e">
        <f t="shared" si="4"/>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c r="Y14" s="181"/>
    </row>
    <row r="15" spans="1:25" x14ac:dyDescent="0.2">
      <c r="A15" s="164" t="e">
        <f t="shared" si="5"/>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6"/>
        <v>#VALUE!</v>
      </c>
      <c r="N15" s="167" t="e">
        <f>IF(M15&lt;Dropdwon!$A$3,Dropdwon!$B$2,IF(AND(M15&lt;Dropdwon!$A$4,M15&gt;=Dropdwon!$A$3),Dropdwon!$B$3,Dropdwon!$B$4))</f>
        <v>#VALUE!</v>
      </c>
      <c r="O15" s="170" t="e">
        <f t="shared" si="4"/>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c r="Y15" s="181"/>
    </row>
    <row r="16" spans="1:25" x14ac:dyDescent="0.2">
      <c r="A16" s="164" t="e">
        <f t="shared" si="5"/>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6"/>
        <v>#VALUE!</v>
      </c>
      <c r="N16" s="167" t="e">
        <f>IF(M16&lt;Dropdwon!$A$3,Dropdwon!$B$2,IF(AND(M16&lt;Dropdwon!$A$4,M16&gt;=Dropdwon!$A$3),Dropdwon!$B$3,Dropdwon!$B$4))</f>
        <v>#VALUE!</v>
      </c>
      <c r="O16" s="170" t="e">
        <f t="shared" si="4"/>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c r="Y16" s="181"/>
    </row>
    <row r="17" spans="1:25" x14ac:dyDescent="0.2">
      <c r="A17" s="164" t="e">
        <f t="shared" si="5"/>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6"/>
        <v>#VALUE!</v>
      </c>
      <c r="N17" s="167" t="e">
        <f>IF(M17&lt;Dropdwon!$A$3,Dropdwon!$B$2,IF(AND(M17&lt;Dropdwon!$A$4,M17&gt;=Dropdwon!$A$3),Dropdwon!$B$3,Dropdwon!$B$4))</f>
        <v>#VALUE!</v>
      </c>
      <c r="O17" s="170" t="e">
        <f t="shared" si="4"/>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c r="Y17" s="181"/>
    </row>
    <row r="18" spans="1:25" x14ac:dyDescent="0.2">
      <c r="A18" s="164" t="e">
        <f t="shared" si="5"/>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6"/>
        <v>#VALUE!</v>
      </c>
      <c r="N18" s="167" t="e">
        <f>IF(M18&lt;Dropdwon!$A$3,Dropdwon!$B$2,IF(AND(M18&lt;Dropdwon!$A$4,M18&gt;=Dropdwon!$A$3),Dropdwon!$B$3,Dropdwon!$B$4))</f>
        <v>#VALUE!</v>
      </c>
      <c r="O18" s="170" t="e">
        <f t="shared" si="4"/>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c r="Y18" s="181"/>
    </row>
    <row r="19" spans="1:25" x14ac:dyDescent="0.2">
      <c r="A19" s="164" t="e">
        <f t="shared" si="5"/>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6"/>
        <v>#VALUE!</v>
      </c>
      <c r="N19" s="167" t="e">
        <f>IF(M19&lt;Dropdwon!$A$3,Dropdwon!$B$2,IF(AND(M19&lt;Dropdwon!$A$4,M19&gt;=Dropdwon!$A$3),Dropdwon!$B$3,Dropdwon!$B$4))</f>
        <v>#VALUE!</v>
      </c>
      <c r="O19" s="170" t="e">
        <f t="shared" si="4"/>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5" x14ac:dyDescent="0.2">
      <c r="A20" s="164" t="e">
        <f t="shared" si="5"/>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6"/>
        <v>#VALUE!</v>
      </c>
      <c r="N20" s="167" t="e">
        <f>IF(M20&lt;Dropdwon!$A$3,Dropdwon!$B$2,IF(AND(M20&lt;Dropdwon!$A$4,M20&gt;=Dropdwon!$A$3),Dropdwon!$B$3,Dropdwon!$B$4))</f>
        <v>#VALUE!</v>
      </c>
      <c r="O20" s="170" t="e">
        <f t="shared" si="4"/>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5" x14ac:dyDescent="0.2">
      <c r="A21" s="164" t="e">
        <f t="shared" si="5"/>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6"/>
        <v>#VALUE!</v>
      </c>
      <c r="N21" s="167" t="e">
        <f>IF(M21&lt;Dropdwon!$A$3,Dropdwon!$B$2,IF(AND(M21&lt;Dropdwon!$A$4,M21&gt;=Dropdwon!$A$3),Dropdwon!$B$3,Dropdwon!$B$4))</f>
        <v>#VALUE!</v>
      </c>
      <c r="O21" s="170" t="e">
        <f t="shared" si="4"/>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c r="Y21" s="181"/>
    </row>
    <row r="22" spans="1:25" x14ac:dyDescent="0.2">
      <c r="A22" s="164" t="e">
        <f t="shared" si="5"/>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6"/>
        <v>#VALUE!</v>
      </c>
      <c r="N22" s="167" t="e">
        <f>IF(M22&lt;Dropdwon!$A$3,Dropdwon!$B$2,IF(AND(M22&lt;Dropdwon!$A$4,M22&gt;=Dropdwon!$A$3),Dropdwon!$B$3,Dropdwon!$B$4))</f>
        <v>#VALUE!</v>
      </c>
      <c r="O22" s="170" t="e">
        <f t="shared" si="4"/>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5" x14ac:dyDescent="0.2">
      <c r="A23" s="164" t="e">
        <f t="shared" si="5"/>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6"/>
        <v>#VALUE!</v>
      </c>
      <c r="N23" s="167" t="e">
        <f>IF(M23&lt;Dropdwon!$A$3,Dropdwon!$B$2,IF(AND(M23&lt;Dropdwon!$A$4,M23&gt;=Dropdwon!$A$3),Dropdwon!$B$3,Dropdwon!$B$4))</f>
        <v>#VALUE!</v>
      </c>
      <c r="O23" s="170" t="e">
        <f t="shared" si="4"/>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5" x14ac:dyDescent="0.2">
      <c r="A24" s="164" t="e">
        <f t="shared" si="5"/>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6"/>
        <v>#VALUE!</v>
      </c>
      <c r="N24" s="167" t="e">
        <f>IF(M24&lt;Dropdwon!$A$3,Dropdwon!$B$2,IF(AND(M24&lt;Dropdwon!$A$4,M24&gt;=Dropdwon!$A$3),Dropdwon!$B$3,Dropdwon!$B$4))</f>
        <v>#VALUE!</v>
      </c>
      <c r="O24" s="170" t="e">
        <f t="shared" si="4"/>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5" x14ac:dyDescent="0.2">
      <c r="A25" s="164" t="e">
        <f t="shared" si="5"/>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6"/>
        <v>#VALUE!</v>
      </c>
      <c r="N25" s="167" t="e">
        <f>IF(M25&lt;Dropdwon!$A$3,Dropdwon!$B$2,IF(AND(M25&lt;Dropdwon!$A$4,M25&gt;=Dropdwon!$A$3),Dropdwon!$B$3,Dropdwon!$B$4))</f>
        <v>#VALUE!</v>
      </c>
      <c r="O25" s="170" t="e">
        <f t="shared" si="4"/>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5" x14ac:dyDescent="0.2">
      <c r="A26" s="164" t="e">
        <f t="shared" si="5"/>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6"/>
        <v>#VALUE!</v>
      </c>
      <c r="N26" s="167" t="e">
        <f>IF(M26&lt;Dropdwon!$A$3,Dropdwon!$B$2,IF(AND(M26&lt;Dropdwon!$A$4,M26&gt;=Dropdwon!$A$3),Dropdwon!$B$3,Dropdwon!$B$4))</f>
        <v>#VALUE!</v>
      </c>
      <c r="O26" s="170" t="e">
        <f t="shared" si="4"/>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5" x14ac:dyDescent="0.2">
      <c r="A27" s="164" t="e">
        <f t="shared" si="5"/>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6"/>
        <v>#VALUE!</v>
      </c>
      <c r="N27" s="167" t="e">
        <f>IF(M27&lt;Dropdwon!$A$3,Dropdwon!$B$2,IF(AND(M27&lt;Dropdwon!$A$4,M27&gt;=Dropdwon!$A$3),Dropdwon!$B$3,Dropdwon!$B$4))</f>
        <v>#VALUE!</v>
      </c>
      <c r="O27" s="170" t="e">
        <f t="shared" si="4"/>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5" x14ac:dyDescent="0.2">
      <c r="A28" s="164" t="e">
        <f t="shared" si="5"/>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6"/>
        <v>#VALUE!</v>
      </c>
      <c r="N28" s="167" t="e">
        <f>IF(M28&lt;Dropdwon!$A$3,Dropdwon!$B$2,IF(AND(M28&lt;Dropdwon!$A$4,M28&gt;=Dropdwon!$A$3),Dropdwon!$B$3,Dropdwon!$B$4))</f>
        <v>#VALUE!</v>
      </c>
      <c r="O28" s="170" t="e">
        <f t="shared" si="4"/>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c r="Y28" s="183"/>
    </row>
    <row r="29" spans="1:25" x14ac:dyDescent="0.2">
      <c r="A29" s="164" t="e">
        <f t="shared" si="5"/>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6"/>
        <v>#VALUE!</v>
      </c>
      <c r="N29" s="167" t="e">
        <f>IF(M29&lt;Dropdwon!$A$3,Dropdwon!$B$2,IF(AND(M29&lt;Dropdwon!$A$4,M29&gt;=Dropdwon!$A$3),Dropdwon!$B$3,Dropdwon!$B$4))</f>
        <v>#VALUE!</v>
      </c>
      <c r="O29" s="170" t="e">
        <f t="shared" si="4"/>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5" x14ac:dyDescent="0.2">
      <c r="A30" s="164" t="e">
        <f t="shared" si="5"/>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6"/>
        <v>#VALUE!</v>
      </c>
      <c r="N30" s="167" t="e">
        <f>IF(M30&lt;Dropdwon!$A$3,Dropdwon!$B$2,IF(AND(M30&lt;Dropdwon!$A$4,M30&gt;=Dropdwon!$A$3),Dropdwon!$B$3,Dropdwon!$B$4))</f>
        <v>#VALUE!</v>
      </c>
      <c r="O30" s="170" t="e">
        <f t="shared" si="4"/>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5" x14ac:dyDescent="0.2">
      <c r="A31" s="164" t="e">
        <f t="shared" si="5"/>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6"/>
        <v>#VALUE!</v>
      </c>
      <c r="N31" s="167" t="e">
        <f>IF(M31&lt;Dropdwon!$A$3,Dropdwon!$B$2,IF(AND(M31&lt;Dropdwon!$A$4,M31&gt;=Dropdwon!$A$3),Dropdwon!$B$3,Dropdwon!$B$4))</f>
        <v>#VALUE!</v>
      </c>
      <c r="O31" s="170" t="e">
        <f t="shared" si="4"/>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5" x14ac:dyDescent="0.2">
      <c r="A32" s="164" t="e">
        <f t="shared" si="5"/>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6"/>
        <v>#VALUE!</v>
      </c>
      <c r="N32" s="167" t="e">
        <f>IF(M32&lt;Dropdwon!$A$3,Dropdwon!$B$2,IF(AND(M32&lt;Dropdwon!$A$4,M32&gt;=Dropdwon!$A$3),Dropdwon!$B$3,Dropdwon!$B$4))</f>
        <v>#VALUE!</v>
      </c>
      <c r="O32" s="170" t="e">
        <f t="shared" si="4"/>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5"/>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6"/>
        <v>#VALUE!</v>
      </c>
      <c r="N33" s="167" t="e">
        <f>IF(M33&lt;Dropdwon!$A$3,Dropdwon!$B$2,IF(AND(M33&lt;Dropdwon!$A$4,M33&gt;=Dropdwon!$A$3),Dropdwon!$B$3,Dropdwon!$B$4))</f>
        <v>#VALUE!</v>
      </c>
      <c r="O33" s="170" t="e">
        <f t="shared" si="4"/>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5"/>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6"/>
        <v>#VALUE!</v>
      </c>
      <c r="N34" s="167" t="e">
        <f>IF(M34&lt;Dropdwon!$A$3,Dropdwon!$B$2,IF(AND(M34&lt;Dropdwon!$A$4,M34&gt;=Dropdwon!$A$3),Dropdwon!$B$3,Dropdwon!$B$4))</f>
        <v>#VALUE!</v>
      </c>
      <c r="O34" s="170" t="e">
        <f t="shared" si="4"/>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5"/>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 t="shared" si="6"/>
        <v>#VALUE!</v>
      </c>
      <c r="N35" s="167" t="e">
        <f>IF(M35&lt;Dropdwon!$A$3,Dropdwon!$B$2,IF(AND(M35&lt;Dropdwon!$A$4,M35&gt;=Dropdwon!$A$3),Dropdwon!$B$3,Dropdwon!$B$4))</f>
        <v>#VALUE!</v>
      </c>
      <c r="O35" s="170" t="e">
        <f t="shared" si="4"/>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x14ac:dyDescent="0.2">
      <c r="A36" s="164" t="e">
        <f t="shared" si="5"/>
        <v>#VALUE!</v>
      </c>
      <c r="B36" s="165" t="e">
        <f t="shared" si="1"/>
        <v>#VALUE!</v>
      </c>
      <c r="C36" s="166"/>
      <c r="D36" s="166"/>
      <c r="E36" s="167" t="e">
        <f t="shared" si="2"/>
        <v>#VALUE!</v>
      </c>
      <c r="F36" s="167" t="e">
        <f>IF(E36&lt;Dropdwon!$A$3,Dropdwon!$B$2,IF(AND(E36&lt;Dropdwon!$A$4,E36&gt;=Dropdwon!$A$3),Dropdwon!$B$3,Dropdwon!$B$4))</f>
        <v>#VALUE!</v>
      </c>
      <c r="G36" s="168"/>
      <c r="H36" s="168"/>
      <c r="I36" s="167" t="e">
        <f t="shared" si="3"/>
        <v>#VALUE!</v>
      </c>
      <c r="J36" s="167" t="e">
        <f>IF(I36&lt;Dropdwon!$A$3,Dropdwon!$B$2,IF(AND(I36&lt;Dropdwon!$A$4,I36&gt;=Dropdwon!$A$3),Dropdwon!$B$3,Dropdwon!$B$4))</f>
        <v>#VALUE!</v>
      </c>
      <c r="K36" s="169"/>
      <c r="L36" s="169"/>
      <c r="M36" s="167" t="e">
        <f t="shared" si="6"/>
        <v>#VALUE!</v>
      </c>
      <c r="N36" s="167" t="e">
        <f>IF(M36&lt;Dropdwon!$A$3,Dropdwon!$B$2,IF(AND(M36&lt;Dropdwon!$A$4,M36&gt;=Dropdwon!$A$3),Dropdwon!$B$3,Dropdwon!$B$4))</f>
        <v>#VALUE!</v>
      </c>
      <c r="O36" s="170" t="e">
        <f t="shared" si="4"/>
        <v>#VALUE!</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e">
        <f>_xlfn.IFNA(VLOOKUP(A36,Feiertage!A:D,3,FALSE),"")</f>
        <v>#VALUE!</v>
      </c>
      <c r="V36" s="153" t="e">
        <f>_xlfn.IFNA(VLOOKUP(A36,Feiertage!A:D,4,FALSE),"")</f>
        <v>#VALUE!</v>
      </c>
      <c r="W36" s="182"/>
    </row>
    <row r="37" spans="1:24" x14ac:dyDescent="0.2">
      <c r="C37" s="184"/>
      <c r="D37" s="184"/>
      <c r="E37" s="184"/>
      <c r="F37" s="184"/>
      <c r="G37" s="184"/>
      <c r="H37" s="184"/>
      <c r="I37" s="184"/>
      <c r="J37" s="184"/>
      <c r="K37" s="184"/>
      <c r="L37" s="184"/>
      <c r="M37" s="184"/>
      <c r="N37" s="184"/>
      <c r="P37" s="149"/>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R38" s="186">
        <f>SUMIF($S$6:$S$36,"ja",$R$6:$R$36)</f>
        <v>0</v>
      </c>
      <c r="T38" s="187"/>
      <c r="U38" s="160"/>
    </row>
    <row r="39" spans="1:24" s="153" customFormat="1" ht="12.75" customHeight="1" x14ac:dyDescent="0.2">
      <c r="A39" s="366" t="s">
        <v>410</v>
      </c>
      <c r="B39" s="366"/>
      <c r="C39" s="188" t="e">
        <f>C38*24</f>
        <v>#VALUE!</v>
      </c>
      <c r="D39" s="152"/>
      <c r="E39" s="152"/>
      <c r="F39" s="152"/>
      <c r="G39" s="189"/>
      <c r="H39" s="365" t="s">
        <v>408</v>
      </c>
      <c r="I39" s="365"/>
      <c r="J39" s="365"/>
      <c r="K39" s="365"/>
      <c r="L39" s="365"/>
      <c r="M39" s="365"/>
      <c r="N39" s="365"/>
      <c r="O39" s="365"/>
      <c r="P39" s="365"/>
      <c r="R39" s="188">
        <f>R38*24</f>
        <v>0</v>
      </c>
      <c r="T39" s="163"/>
      <c r="U39" s="163"/>
      <c r="V39" s="156"/>
    </row>
    <row r="40" spans="1:24" x14ac:dyDescent="0.2">
      <c r="C40" s="148"/>
      <c r="D40" s="148"/>
      <c r="E40" s="148"/>
      <c r="F40" s="148"/>
      <c r="G40" s="148"/>
      <c r="H40" s="148"/>
      <c r="I40" s="148"/>
      <c r="J40" s="148"/>
      <c r="K40" s="148"/>
      <c r="L40" s="148"/>
      <c r="M40" s="148"/>
      <c r="N40" s="148"/>
      <c r="P40" s="149"/>
      <c r="Q40" s="143"/>
      <c r="R40" s="146" t="s">
        <v>88</v>
      </c>
    </row>
    <row r="41" spans="1:24" x14ac:dyDescent="0.2">
      <c r="A41" s="363"/>
      <c r="B41" s="363"/>
      <c r="C41" s="363"/>
      <c r="D41" s="179"/>
      <c r="E41" s="148"/>
      <c r="F41" s="148"/>
      <c r="G41" s="363"/>
      <c r="H41" s="363"/>
      <c r="I41" s="363"/>
      <c r="J41" s="363"/>
      <c r="K41" s="363"/>
      <c r="L41" s="363"/>
      <c r="M41" s="363"/>
      <c r="N41" s="363"/>
      <c r="O41" s="179"/>
      <c r="P41" s="190"/>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90"/>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90"/>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9"/>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9"/>
      <c r="Q45" s="143"/>
    </row>
    <row r="46" spans="1:24" x14ac:dyDescent="0.2">
      <c r="C46" s="148"/>
      <c r="D46" s="148"/>
      <c r="E46" s="148"/>
      <c r="F46" s="148"/>
      <c r="G46" s="148"/>
      <c r="H46" s="148"/>
      <c r="I46" s="148"/>
      <c r="J46" s="148"/>
      <c r="K46" s="148"/>
      <c r="L46" s="148"/>
      <c r="M46" s="148"/>
      <c r="N46" s="148"/>
      <c r="P46" s="149"/>
      <c r="Q46" s="143"/>
    </row>
    <row r="47" spans="1:24" x14ac:dyDescent="0.2">
      <c r="C47" s="148"/>
      <c r="D47" s="148"/>
      <c r="E47" s="148"/>
      <c r="F47" s="148"/>
      <c r="G47" s="148"/>
      <c r="H47" s="148"/>
      <c r="I47" s="148"/>
      <c r="J47" s="148"/>
      <c r="K47" s="148"/>
      <c r="L47" s="148"/>
      <c r="M47" s="148"/>
      <c r="N47" s="148"/>
      <c r="P47" s="149"/>
      <c r="Q47" s="143"/>
    </row>
    <row r="48" spans="1:24" x14ac:dyDescent="0.2">
      <c r="C48" s="148"/>
      <c r="D48" s="148"/>
      <c r="E48" s="148"/>
      <c r="F48" s="148"/>
      <c r="G48" s="148"/>
      <c r="H48" s="148"/>
      <c r="I48" s="148"/>
      <c r="J48" s="148"/>
      <c r="K48" s="148"/>
      <c r="L48" s="148"/>
      <c r="M48" s="148"/>
      <c r="N48" s="148"/>
      <c r="P48" s="149"/>
      <c r="Q48" s="143"/>
    </row>
    <row r="49" spans="3:17" x14ac:dyDescent="0.2">
      <c r="C49" s="148"/>
      <c r="D49" s="148"/>
      <c r="E49" s="148"/>
      <c r="F49" s="148"/>
      <c r="G49" s="148"/>
      <c r="H49" s="148"/>
      <c r="I49" s="148"/>
      <c r="J49" s="148"/>
      <c r="K49" s="148"/>
      <c r="L49" s="148"/>
      <c r="M49" s="148"/>
      <c r="N49" s="148"/>
      <c r="P49" s="149"/>
      <c r="Q49" s="143"/>
    </row>
    <row r="50" spans="3:17" x14ac:dyDescent="0.2">
      <c r="C50" s="148"/>
      <c r="D50" s="148"/>
      <c r="E50" s="148"/>
      <c r="F50" s="148"/>
      <c r="G50" s="148"/>
      <c r="H50" s="148"/>
      <c r="I50" s="148"/>
      <c r="J50" s="148"/>
      <c r="K50" s="148"/>
      <c r="L50" s="148"/>
      <c r="M50" s="148"/>
      <c r="N50" s="148"/>
      <c r="P50" s="149"/>
      <c r="Q50" s="143"/>
    </row>
    <row r="51" spans="3:17" x14ac:dyDescent="0.2">
      <c r="C51" s="148"/>
      <c r="D51" s="148"/>
      <c r="E51" s="148"/>
      <c r="F51" s="148"/>
      <c r="G51" s="148"/>
      <c r="H51" s="148"/>
      <c r="I51" s="148"/>
      <c r="J51" s="148"/>
      <c r="K51" s="148"/>
      <c r="L51" s="148"/>
      <c r="M51" s="148"/>
      <c r="N51" s="148"/>
      <c r="P51" s="149"/>
      <c r="Q51" s="143"/>
    </row>
    <row r="52" spans="3:17" x14ac:dyDescent="0.2">
      <c r="C52" s="148"/>
      <c r="D52" s="148"/>
      <c r="E52" s="148"/>
      <c r="F52" s="148"/>
      <c r="G52" s="148"/>
      <c r="H52" s="148"/>
      <c r="I52" s="148"/>
      <c r="J52" s="148"/>
      <c r="K52" s="148"/>
      <c r="L52" s="148"/>
      <c r="M52" s="148"/>
      <c r="N52" s="148"/>
      <c r="P52" s="149"/>
      <c r="Q52" s="143"/>
    </row>
    <row r="53" spans="3:17" x14ac:dyDescent="0.2">
      <c r="C53" s="148"/>
      <c r="D53" s="148"/>
      <c r="E53" s="148"/>
      <c r="F53" s="148"/>
      <c r="G53" s="148"/>
      <c r="H53" s="148"/>
      <c r="I53" s="148"/>
      <c r="J53" s="148"/>
      <c r="K53" s="148"/>
      <c r="L53" s="148"/>
      <c r="M53" s="148"/>
      <c r="N53" s="148"/>
      <c r="P53" s="149"/>
      <c r="Q53" s="143"/>
    </row>
    <row r="54" spans="3:17" x14ac:dyDescent="0.2">
      <c r="C54" s="148"/>
      <c r="D54" s="148"/>
      <c r="E54" s="148"/>
      <c r="F54" s="148"/>
      <c r="G54" s="148"/>
      <c r="H54" s="148"/>
      <c r="I54" s="148"/>
      <c r="J54" s="148"/>
      <c r="K54" s="148"/>
      <c r="L54" s="148"/>
      <c r="M54" s="148"/>
      <c r="N54" s="148"/>
      <c r="P54" s="149"/>
      <c r="Q54" s="143"/>
    </row>
    <row r="55" spans="3:17" x14ac:dyDescent="0.2">
      <c r="C55" s="148"/>
      <c r="D55" s="148"/>
      <c r="E55" s="148"/>
      <c r="F55" s="148"/>
      <c r="G55" s="148"/>
      <c r="H55" s="148"/>
      <c r="I55" s="148"/>
      <c r="J55" s="148"/>
      <c r="K55" s="148"/>
      <c r="L55" s="148"/>
      <c r="M55" s="148"/>
      <c r="N55" s="148"/>
      <c r="P55" s="149"/>
      <c r="Q55" s="143"/>
    </row>
    <row r="56" spans="3:17" x14ac:dyDescent="0.2">
      <c r="C56" s="148"/>
      <c r="D56" s="148"/>
      <c r="E56" s="148"/>
      <c r="F56" s="148"/>
      <c r="G56" s="148"/>
      <c r="H56" s="148"/>
      <c r="I56" s="148"/>
      <c r="J56" s="148"/>
      <c r="K56" s="148"/>
      <c r="L56" s="148"/>
      <c r="M56" s="148"/>
      <c r="N56" s="148"/>
      <c r="P56" s="149"/>
      <c r="Q56" s="143"/>
    </row>
    <row r="57" spans="3:17" x14ac:dyDescent="0.2">
      <c r="C57" s="148"/>
      <c r="D57" s="148"/>
      <c r="E57" s="148"/>
      <c r="F57" s="148"/>
      <c r="G57" s="148"/>
      <c r="H57" s="148"/>
      <c r="I57" s="148"/>
      <c r="J57" s="148"/>
      <c r="K57" s="148"/>
      <c r="L57" s="148"/>
      <c r="M57" s="148"/>
      <c r="N57" s="148"/>
      <c r="P57" s="149"/>
      <c r="Q57" s="143"/>
    </row>
    <row r="58" spans="3:17" x14ac:dyDescent="0.2">
      <c r="C58" s="148"/>
      <c r="D58" s="148"/>
      <c r="E58" s="148"/>
      <c r="F58" s="148"/>
      <c r="G58" s="148"/>
      <c r="H58" s="148"/>
      <c r="I58" s="148"/>
      <c r="J58" s="148"/>
      <c r="K58" s="148"/>
      <c r="L58" s="148"/>
      <c r="M58" s="148"/>
      <c r="N58" s="148"/>
      <c r="P58" s="149"/>
      <c r="Q58" s="143"/>
    </row>
    <row r="59" spans="3:17" x14ac:dyDescent="0.2">
      <c r="C59" s="148"/>
      <c r="D59" s="148"/>
      <c r="E59" s="148"/>
      <c r="F59" s="148"/>
      <c r="G59" s="148"/>
      <c r="H59" s="148"/>
      <c r="I59" s="148"/>
      <c r="J59" s="148"/>
      <c r="K59" s="148"/>
      <c r="L59" s="148"/>
      <c r="M59" s="148"/>
      <c r="N59" s="148"/>
      <c r="P59" s="149"/>
      <c r="Q59" s="143"/>
    </row>
    <row r="60" spans="3:17" x14ac:dyDescent="0.2">
      <c r="C60" s="148"/>
      <c r="D60" s="148"/>
      <c r="E60" s="148"/>
      <c r="F60" s="148"/>
      <c r="G60" s="148"/>
      <c r="H60" s="148"/>
      <c r="I60" s="148"/>
      <c r="J60" s="148"/>
      <c r="K60" s="148"/>
      <c r="L60" s="148"/>
      <c r="M60" s="148"/>
      <c r="N60" s="148"/>
      <c r="P60" s="149"/>
      <c r="Q60" s="143"/>
    </row>
    <row r="61" spans="3:17" x14ac:dyDescent="0.2">
      <c r="C61" s="148"/>
      <c r="D61" s="148"/>
      <c r="E61" s="148"/>
      <c r="F61" s="148"/>
      <c r="G61" s="148"/>
      <c r="H61" s="148"/>
      <c r="I61" s="148"/>
      <c r="J61" s="148"/>
      <c r="K61" s="148"/>
      <c r="L61" s="148"/>
      <c r="M61" s="148"/>
      <c r="N61" s="148"/>
      <c r="P61" s="149"/>
      <c r="Q61" s="143"/>
    </row>
    <row r="62" spans="3:17" x14ac:dyDescent="0.2">
      <c r="C62" s="148"/>
      <c r="D62" s="148"/>
      <c r="E62" s="148"/>
      <c r="F62" s="148"/>
      <c r="G62" s="148"/>
      <c r="H62" s="148"/>
      <c r="I62" s="148"/>
      <c r="J62" s="148"/>
      <c r="K62" s="148"/>
      <c r="L62" s="148"/>
      <c r="M62" s="148"/>
      <c r="N62" s="148"/>
      <c r="P62" s="149"/>
      <c r="Q62" s="143"/>
    </row>
    <row r="63" spans="3:17" x14ac:dyDescent="0.2">
      <c r="C63" s="148"/>
      <c r="D63" s="148"/>
      <c r="E63" s="148"/>
      <c r="F63" s="148"/>
      <c r="G63" s="148"/>
      <c r="H63" s="148"/>
      <c r="I63" s="148"/>
      <c r="J63" s="148"/>
      <c r="K63" s="148"/>
      <c r="L63" s="148"/>
      <c r="M63" s="148"/>
      <c r="N63" s="148"/>
      <c r="P63" s="149"/>
      <c r="Q63" s="143"/>
    </row>
    <row r="64" spans="3:17" x14ac:dyDescent="0.2">
      <c r="C64" s="148"/>
      <c r="D64" s="148"/>
      <c r="E64" s="148"/>
      <c r="F64" s="148"/>
      <c r="G64" s="148"/>
      <c r="H64" s="148"/>
      <c r="I64" s="148"/>
      <c r="J64" s="148"/>
      <c r="K64" s="148"/>
      <c r="L64" s="148"/>
      <c r="M64" s="148"/>
      <c r="N64" s="148"/>
      <c r="P64" s="149"/>
      <c r="Q64" s="143"/>
    </row>
    <row r="65" spans="3:17" x14ac:dyDescent="0.2">
      <c r="C65" s="148"/>
      <c r="D65" s="148"/>
      <c r="E65" s="148"/>
      <c r="F65" s="148"/>
      <c r="G65" s="148"/>
      <c r="H65" s="148"/>
      <c r="I65" s="148"/>
      <c r="J65" s="148"/>
      <c r="K65" s="148"/>
      <c r="L65" s="148"/>
      <c r="M65" s="148"/>
      <c r="N65" s="148"/>
      <c r="P65" s="149"/>
      <c r="Q65" s="143"/>
    </row>
    <row r="66" spans="3:17" x14ac:dyDescent="0.2">
      <c r="C66" s="148"/>
      <c r="D66" s="148"/>
      <c r="E66" s="148"/>
      <c r="F66" s="148"/>
      <c r="G66" s="148"/>
      <c r="H66" s="148"/>
      <c r="I66" s="148"/>
      <c r="J66" s="148"/>
      <c r="K66" s="148"/>
      <c r="L66" s="148"/>
      <c r="M66" s="148"/>
      <c r="N66" s="148"/>
      <c r="P66" s="149"/>
      <c r="Q66" s="143"/>
    </row>
    <row r="67" spans="3:17" x14ac:dyDescent="0.2">
      <c r="C67" s="148"/>
      <c r="D67" s="148"/>
      <c r="E67" s="148"/>
      <c r="F67" s="148"/>
      <c r="G67" s="148"/>
      <c r="H67" s="148"/>
      <c r="I67" s="148"/>
      <c r="J67" s="148"/>
      <c r="K67" s="148"/>
      <c r="L67" s="148"/>
      <c r="M67" s="148"/>
      <c r="N67" s="148"/>
      <c r="P67" s="149"/>
      <c r="Q67" s="143"/>
    </row>
    <row r="68" spans="3:17" x14ac:dyDescent="0.2">
      <c r="C68" s="148"/>
      <c r="D68" s="148"/>
      <c r="E68" s="148"/>
      <c r="F68" s="148"/>
      <c r="G68" s="148"/>
      <c r="H68" s="148"/>
      <c r="I68" s="148"/>
      <c r="J68" s="148"/>
      <c r="K68" s="148"/>
      <c r="L68" s="148"/>
      <c r="M68" s="148"/>
      <c r="N68" s="148"/>
      <c r="P68" s="149"/>
      <c r="Q68" s="143"/>
    </row>
    <row r="69" spans="3:17" x14ac:dyDescent="0.2">
      <c r="C69" s="148"/>
      <c r="D69" s="148"/>
      <c r="E69" s="148"/>
      <c r="F69" s="148"/>
      <c r="G69" s="148"/>
      <c r="H69" s="148"/>
      <c r="I69" s="148"/>
      <c r="J69" s="148"/>
      <c r="K69" s="148"/>
      <c r="L69" s="148"/>
      <c r="M69" s="148"/>
      <c r="N69" s="148"/>
      <c r="P69" s="149"/>
      <c r="Q69" s="143"/>
    </row>
    <row r="70" spans="3:17" x14ac:dyDescent="0.2">
      <c r="C70" s="148"/>
      <c r="D70" s="148"/>
      <c r="E70" s="148"/>
      <c r="F70" s="148"/>
      <c r="G70" s="148"/>
      <c r="H70" s="148"/>
      <c r="I70" s="148"/>
      <c r="J70" s="148"/>
      <c r="K70" s="148"/>
      <c r="L70" s="148"/>
      <c r="M70" s="148"/>
      <c r="N70" s="148"/>
      <c r="P70" s="149"/>
      <c r="Q70" s="143"/>
    </row>
    <row r="71" spans="3:17" x14ac:dyDescent="0.2">
      <c r="C71" s="148"/>
      <c r="D71" s="148"/>
      <c r="E71" s="148"/>
      <c r="F71" s="148"/>
      <c r="G71" s="148"/>
      <c r="H71" s="148"/>
      <c r="I71" s="148"/>
      <c r="J71" s="148"/>
      <c r="K71" s="148"/>
      <c r="L71" s="148"/>
      <c r="M71" s="148"/>
      <c r="N71" s="148"/>
      <c r="P71" s="149"/>
      <c r="Q71" s="143"/>
    </row>
    <row r="72" spans="3:17" x14ac:dyDescent="0.2">
      <c r="C72" s="148"/>
      <c r="D72" s="148"/>
      <c r="E72" s="148"/>
      <c r="F72" s="148"/>
      <c r="G72" s="148"/>
      <c r="H72" s="148"/>
      <c r="I72" s="148"/>
      <c r="J72" s="148"/>
      <c r="K72" s="148"/>
      <c r="L72" s="148"/>
      <c r="M72" s="148"/>
      <c r="N72" s="148"/>
      <c r="P72" s="149"/>
      <c r="Q72" s="143"/>
    </row>
    <row r="73" spans="3:17" x14ac:dyDescent="0.2">
      <c r="C73" s="148"/>
      <c r="D73" s="148"/>
      <c r="E73" s="148"/>
      <c r="F73" s="148"/>
      <c r="G73" s="148"/>
      <c r="H73" s="148"/>
      <c r="I73" s="148"/>
      <c r="J73" s="148"/>
      <c r="K73" s="148"/>
      <c r="L73" s="148"/>
      <c r="M73" s="148"/>
      <c r="N73" s="148"/>
      <c r="P73" s="149"/>
      <c r="Q73" s="143"/>
    </row>
    <row r="74" spans="3:17" x14ac:dyDescent="0.2">
      <c r="C74" s="148"/>
      <c r="D74" s="148"/>
      <c r="E74" s="148"/>
      <c r="F74" s="148"/>
      <c r="G74" s="148"/>
      <c r="H74" s="148"/>
      <c r="I74" s="148"/>
      <c r="J74" s="148"/>
      <c r="K74" s="148"/>
      <c r="L74" s="148"/>
      <c r="M74" s="148"/>
      <c r="N74" s="148"/>
      <c r="P74" s="149"/>
      <c r="Q74" s="143"/>
    </row>
    <row r="75" spans="3:17" x14ac:dyDescent="0.2">
      <c r="C75" s="148"/>
      <c r="D75" s="148"/>
      <c r="E75" s="148"/>
      <c r="F75" s="148"/>
      <c r="G75" s="148"/>
      <c r="H75" s="148"/>
      <c r="I75" s="148"/>
      <c r="J75" s="148"/>
      <c r="K75" s="148"/>
      <c r="L75" s="148"/>
      <c r="M75" s="148"/>
      <c r="N75" s="148"/>
      <c r="P75" s="149"/>
      <c r="Q75" s="143"/>
    </row>
    <row r="76" spans="3:17" x14ac:dyDescent="0.2">
      <c r="C76" s="148"/>
      <c r="D76" s="148"/>
      <c r="E76" s="148"/>
      <c r="F76" s="148"/>
      <c r="G76" s="148"/>
      <c r="H76" s="148"/>
      <c r="I76" s="148"/>
      <c r="J76" s="148"/>
      <c r="K76" s="148"/>
      <c r="L76" s="148"/>
      <c r="M76" s="148"/>
      <c r="N76" s="148"/>
      <c r="P76" s="149"/>
      <c r="Q76" s="143"/>
    </row>
    <row r="77" spans="3:17" x14ac:dyDescent="0.2">
      <c r="C77" s="148"/>
      <c r="D77" s="148"/>
      <c r="E77" s="148"/>
      <c r="F77" s="148"/>
      <c r="G77" s="148"/>
      <c r="H77" s="148"/>
      <c r="I77" s="148"/>
      <c r="J77" s="148"/>
      <c r="K77" s="148"/>
      <c r="L77" s="148"/>
      <c r="M77" s="148"/>
      <c r="N77" s="148"/>
      <c r="P77" s="149"/>
      <c r="Q77" s="143"/>
    </row>
    <row r="78" spans="3:17" x14ac:dyDescent="0.2">
      <c r="C78" s="148"/>
      <c r="D78" s="148"/>
      <c r="E78" s="148"/>
      <c r="F78" s="148"/>
      <c r="G78" s="148"/>
      <c r="H78" s="148"/>
      <c r="I78" s="148"/>
      <c r="J78" s="148"/>
      <c r="K78" s="148"/>
      <c r="L78" s="148"/>
      <c r="M78" s="148"/>
      <c r="N78" s="148"/>
      <c r="P78" s="149"/>
      <c r="Q78" s="143"/>
    </row>
    <row r="79" spans="3:17" x14ac:dyDescent="0.2">
      <c r="C79" s="148"/>
      <c r="D79" s="148"/>
      <c r="E79" s="148"/>
      <c r="F79" s="148"/>
      <c r="G79" s="148"/>
      <c r="H79" s="148"/>
      <c r="I79" s="148"/>
      <c r="J79" s="148"/>
      <c r="K79" s="148"/>
      <c r="L79" s="148"/>
      <c r="M79" s="148"/>
      <c r="N79" s="148"/>
      <c r="P79" s="149"/>
      <c r="Q79" s="143"/>
    </row>
    <row r="80" spans="3:17" x14ac:dyDescent="0.2">
      <c r="C80" s="148"/>
      <c r="D80" s="148"/>
      <c r="E80" s="148"/>
      <c r="F80" s="148"/>
      <c r="G80" s="148"/>
      <c r="H80" s="148"/>
      <c r="I80" s="148"/>
      <c r="J80" s="148"/>
      <c r="K80" s="148"/>
      <c r="L80" s="148"/>
      <c r="M80" s="148"/>
      <c r="N80" s="148"/>
      <c r="P80" s="149"/>
      <c r="Q80" s="143"/>
    </row>
    <row r="81" spans="3:17" x14ac:dyDescent="0.2">
      <c r="C81" s="148"/>
      <c r="D81" s="148"/>
      <c r="E81" s="148"/>
      <c r="F81" s="148"/>
      <c r="G81" s="148"/>
      <c r="H81" s="148"/>
      <c r="I81" s="148"/>
      <c r="J81" s="148"/>
      <c r="K81" s="148"/>
      <c r="L81" s="148"/>
      <c r="M81" s="148"/>
      <c r="N81" s="148"/>
      <c r="P81" s="149"/>
      <c r="Q81" s="143"/>
    </row>
    <row r="82" spans="3:17" x14ac:dyDescent="0.2">
      <c r="C82" s="148"/>
      <c r="D82" s="148"/>
      <c r="E82" s="148"/>
      <c r="F82" s="148"/>
      <c r="G82" s="148"/>
      <c r="H82" s="148"/>
      <c r="I82" s="148"/>
      <c r="J82" s="148"/>
      <c r="K82" s="148"/>
      <c r="L82" s="148"/>
      <c r="M82" s="148"/>
      <c r="N82" s="148"/>
      <c r="P82" s="149"/>
      <c r="Q82" s="143"/>
    </row>
    <row r="83" spans="3:17" x14ac:dyDescent="0.2">
      <c r="C83" s="148"/>
      <c r="D83" s="148"/>
      <c r="E83" s="148"/>
      <c r="F83" s="148"/>
      <c r="G83" s="148"/>
      <c r="H83" s="148"/>
      <c r="I83" s="148"/>
      <c r="J83" s="148"/>
      <c r="K83" s="148"/>
      <c r="L83" s="148"/>
      <c r="M83" s="148"/>
      <c r="N83" s="148"/>
      <c r="P83" s="149"/>
      <c r="Q83" s="143"/>
    </row>
    <row r="84" spans="3:17" x14ac:dyDescent="0.2">
      <c r="C84" s="148"/>
      <c r="D84" s="148"/>
      <c r="E84" s="148"/>
      <c r="F84" s="148"/>
      <c r="G84" s="148"/>
      <c r="H84" s="148"/>
      <c r="I84" s="148"/>
      <c r="J84" s="148"/>
      <c r="K84" s="148"/>
      <c r="L84" s="148"/>
      <c r="M84" s="148"/>
      <c r="N84" s="148"/>
      <c r="P84" s="149"/>
      <c r="Q84" s="143"/>
    </row>
    <row r="85" spans="3:17" x14ac:dyDescent="0.2">
      <c r="C85" s="148"/>
      <c r="D85" s="148"/>
      <c r="E85" s="148"/>
      <c r="F85" s="148"/>
      <c r="G85" s="148"/>
      <c r="H85" s="148"/>
      <c r="I85" s="148"/>
      <c r="J85" s="148"/>
      <c r="K85" s="148"/>
      <c r="L85" s="148"/>
      <c r="M85" s="148"/>
      <c r="N85" s="148"/>
      <c r="P85" s="149"/>
      <c r="Q85" s="143"/>
    </row>
    <row r="86" spans="3:17" x14ac:dyDescent="0.2">
      <c r="C86" s="148"/>
      <c r="D86" s="148"/>
      <c r="E86" s="148"/>
      <c r="F86" s="148"/>
      <c r="G86" s="148"/>
      <c r="H86" s="148"/>
      <c r="I86" s="148"/>
      <c r="J86" s="148"/>
      <c r="K86" s="148"/>
      <c r="L86" s="148"/>
      <c r="M86" s="148"/>
      <c r="N86" s="148"/>
      <c r="P86" s="149"/>
      <c r="Q86" s="143"/>
    </row>
    <row r="87" spans="3:17" x14ac:dyDescent="0.2">
      <c r="C87" s="148"/>
      <c r="D87" s="148"/>
      <c r="E87" s="148"/>
      <c r="F87" s="148"/>
      <c r="G87" s="148"/>
      <c r="H87" s="148"/>
      <c r="I87" s="148"/>
      <c r="J87" s="148"/>
      <c r="K87" s="148"/>
      <c r="L87" s="148"/>
      <c r="M87" s="148"/>
      <c r="N87" s="148"/>
      <c r="P87" s="149"/>
      <c r="Q87" s="143"/>
    </row>
    <row r="88" spans="3:17" x14ac:dyDescent="0.2">
      <c r="C88" s="148"/>
      <c r="D88" s="148"/>
      <c r="E88" s="148"/>
      <c r="F88" s="148"/>
      <c r="G88" s="148"/>
      <c r="H88" s="148"/>
      <c r="I88" s="148"/>
      <c r="J88" s="148"/>
      <c r="K88" s="148"/>
      <c r="L88" s="148"/>
      <c r="M88" s="148"/>
      <c r="N88" s="148"/>
      <c r="P88" s="149"/>
      <c r="Q88" s="143"/>
    </row>
    <row r="89" spans="3:17" x14ac:dyDescent="0.2">
      <c r="C89" s="148"/>
      <c r="D89" s="148"/>
      <c r="E89" s="148"/>
      <c r="F89" s="148"/>
      <c r="G89" s="148"/>
      <c r="H89" s="148"/>
      <c r="I89" s="148"/>
      <c r="J89" s="148"/>
      <c r="K89" s="148"/>
      <c r="L89" s="148"/>
      <c r="M89" s="148"/>
      <c r="N89" s="148"/>
      <c r="P89" s="149"/>
      <c r="Q89" s="143"/>
    </row>
    <row r="90" spans="3:17" x14ac:dyDescent="0.2">
      <c r="C90" s="148"/>
      <c r="D90" s="148"/>
      <c r="E90" s="148"/>
      <c r="F90" s="148"/>
      <c r="G90" s="148"/>
      <c r="H90" s="148"/>
      <c r="I90" s="148"/>
      <c r="J90" s="148"/>
      <c r="K90" s="148"/>
      <c r="L90" s="148"/>
      <c r="M90" s="148"/>
      <c r="N90" s="148"/>
      <c r="P90" s="149"/>
      <c r="Q90" s="143"/>
    </row>
    <row r="91" spans="3:17" x14ac:dyDescent="0.2">
      <c r="C91" s="148"/>
      <c r="D91" s="148"/>
      <c r="E91" s="148"/>
      <c r="F91" s="148"/>
      <c r="G91" s="148"/>
      <c r="H91" s="148"/>
      <c r="I91" s="148"/>
      <c r="J91" s="148"/>
      <c r="K91" s="148"/>
      <c r="L91" s="148"/>
      <c r="M91" s="148"/>
      <c r="N91" s="148"/>
      <c r="P91" s="149"/>
      <c r="Q91" s="143"/>
    </row>
    <row r="92" spans="3:17" x14ac:dyDescent="0.2">
      <c r="C92" s="148"/>
      <c r="D92" s="148"/>
      <c r="E92" s="148"/>
      <c r="F92" s="148"/>
      <c r="G92" s="148"/>
      <c r="H92" s="148"/>
      <c r="I92" s="148"/>
      <c r="J92" s="148"/>
      <c r="K92" s="148"/>
      <c r="L92" s="148"/>
      <c r="M92" s="148"/>
      <c r="N92" s="148"/>
      <c r="P92" s="149"/>
      <c r="Q92" s="143"/>
    </row>
    <row r="93" spans="3:17" x14ac:dyDescent="0.2">
      <c r="C93" s="148"/>
      <c r="D93" s="148"/>
      <c r="E93" s="148"/>
      <c r="F93" s="148"/>
      <c r="G93" s="148"/>
      <c r="H93" s="148"/>
      <c r="I93" s="148"/>
      <c r="J93" s="148"/>
      <c r="K93" s="148"/>
      <c r="L93" s="148"/>
      <c r="M93" s="148"/>
      <c r="N93" s="148"/>
      <c r="P93" s="149"/>
      <c r="Q93" s="143"/>
    </row>
    <row r="94" spans="3:17" x14ac:dyDescent="0.2">
      <c r="C94" s="148"/>
      <c r="D94" s="148"/>
      <c r="E94" s="148"/>
      <c r="F94" s="148"/>
      <c r="G94" s="148"/>
      <c r="H94" s="148"/>
      <c r="I94" s="148"/>
      <c r="J94" s="148"/>
      <c r="K94" s="148"/>
      <c r="L94" s="148"/>
      <c r="M94" s="148"/>
      <c r="N94" s="148"/>
      <c r="P94" s="149"/>
      <c r="Q94" s="143"/>
    </row>
    <row r="95" spans="3:17" x14ac:dyDescent="0.2">
      <c r="C95" s="148"/>
      <c r="D95" s="148"/>
      <c r="E95" s="148"/>
      <c r="F95" s="148"/>
      <c r="G95" s="148"/>
      <c r="H95" s="148"/>
      <c r="I95" s="148"/>
      <c r="J95" s="148"/>
      <c r="K95" s="148"/>
      <c r="L95" s="148"/>
      <c r="M95" s="148"/>
      <c r="N95" s="148"/>
      <c r="P95" s="149"/>
      <c r="Q95" s="143"/>
    </row>
    <row r="96" spans="3:17" x14ac:dyDescent="0.2">
      <c r="C96" s="148"/>
      <c r="D96" s="148"/>
      <c r="E96" s="148"/>
      <c r="F96" s="148"/>
      <c r="G96" s="148"/>
      <c r="H96" s="148"/>
      <c r="I96" s="148"/>
      <c r="J96" s="148"/>
      <c r="K96" s="148"/>
      <c r="L96" s="148"/>
      <c r="M96" s="148"/>
      <c r="N96" s="148"/>
      <c r="P96" s="149"/>
      <c r="Q96" s="143"/>
    </row>
    <row r="97" spans="3:17" x14ac:dyDescent="0.2">
      <c r="C97" s="148"/>
      <c r="D97" s="148"/>
      <c r="E97" s="148"/>
      <c r="F97" s="148"/>
      <c r="G97" s="148"/>
      <c r="H97" s="148"/>
      <c r="I97" s="148"/>
      <c r="J97" s="148"/>
      <c r="K97" s="148"/>
      <c r="L97" s="148"/>
      <c r="M97" s="148"/>
      <c r="N97" s="148"/>
      <c r="P97" s="149"/>
      <c r="Q97" s="143"/>
    </row>
    <row r="98" spans="3:17" x14ac:dyDescent="0.2">
      <c r="C98" s="148"/>
      <c r="D98" s="148"/>
      <c r="E98" s="148"/>
      <c r="F98" s="148"/>
      <c r="G98" s="148"/>
      <c r="H98" s="148"/>
      <c r="I98" s="148"/>
      <c r="J98" s="148"/>
      <c r="K98" s="148"/>
      <c r="L98" s="148"/>
      <c r="M98" s="148"/>
      <c r="N98" s="148"/>
      <c r="P98" s="149"/>
      <c r="Q98" s="143"/>
    </row>
    <row r="99" spans="3:17" x14ac:dyDescent="0.2">
      <c r="C99" s="148"/>
      <c r="D99" s="148"/>
      <c r="E99" s="148"/>
      <c r="F99" s="148"/>
      <c r="G99" s="148"/>
      <c r="H99" s="148"/>
      <c r="I99" s="148"/>
      <c r="J99" s="148"/>
      <c r="K99" s="148"/>
      <c r="L99" s="148"/>
      <c r="M99" s="148"/>
      <c r="N99" s="148"/>
      <c r="P99" s="149"/>
      <c r="Q99" s="143"/>
    </row>
    <row r="100" spans="3:17" x14ac:dyDescent="0.2">
      <c r="C100" s="148"/>
      <c r="D100" s="148"/>
      <c r="E100" s="148"/>
      <c r="F100" s="148"/>
      <c r="G100" s="148"/>
      <c r="H100" s="148"/>
      <c r="I100" s="148"/>
      <c r="J100" s="148"/>
      <c r="K100" s="148"/>
      <c r="L100" s="148"/>
      <c r="M100" s="148"/>
      <c r="N100" s="148"/>
      <c r="P100" s="149"/>
      <c r="Q100" s="143"/>
    </row>
    <row r="101" spans="3:17" x14ac:dyDescent="0.2">
      <c r="C101" s="148"/>
      <c r="D101" s="148"/>
      <c r="E101" s="148"/>
      <c r="F101" s="148"/>
      <c r="G101" s="148"/>
      <c r="H101" s="148"/>
      <c r="I101" s="148"/>
      <c r="J101" s="148"/>
      <c r="K101" s="148"/>
      <c r="L101" s="148"/>
      <c r="M101" s="148"/>
      <c r="N101" s="148"/>
      <c r="P101" s="149"/>
      <c r="Q101" s="143"/>
    </row>
    <row r="102" spans="3:17" x14ac:dyDescent="0.2">
      <c r="C102" s="148"/>
      <c r="D102" s="148"/>
      <c r="E102" s="148"/>
      <c r="F102" s="148"/>
      <c r="G102" s="148"/>
      <c r="H102" s="148"/>
      <c r="I102" s="148"/>
      <c r="J102" s="148"/>
      <c r="K102" s="148"/>
      <c r="L102" s="148"/>
      <c r="M102" s="148"/>
      <c r="N102" s="148"/>
      <c r="P102" s="149"/>
      <c r="Q102" s="143"/>
    </row>
    <row r="103" spans="3:17" x14ac:dyDescent="0.2">
      <c r="C103" s="148"/>
      <c r="D103" s="148"/>
      <c r="E103" s="148"/>
      <c r="F103" s="148"/>
      <c r="G103" s="148"/>
      <c r="H103" s="148"/>
      <c r="I103" s="148"/>
      <c r="J103" s="148"/>
      <c r="K103" s="148"/>
      <c r="L103" s="148"/>
      <c r="M103" s="148"/>
      <c r="N103" s="148"/>
      <c r="P103" s="149"/>
      <c r="Q103" s="143"/>
    </row>
    <row r="104" spans="3:17" x14ac:dyDescent="0.2">
      <c r="C104" s="148"/>
      <c r="D104" s="148"/>
      <c r="E104" s="148"/>
      <c r="F104" s="148"/>
      <c r="G104" s="148"/>
      <c r="H104" s="148"/>
      <c r="I104" s="148"/>
      <c r="J104" s="148"/>
      <c r="K104" s="148"/>
      <c r="L104" s="148"/>
      <c r="M104" s="148"/>
      <c r="N104" s="148"/>
      <c r="P104" s="149"/>
      <c r="Q104" s="143"/>
    </row>
    <row r="105" spans="3:17" x14ac:dyDescent="0.2">
      <c r="C105" s="148"/>
      <c r="D105" s="148"/>
      <c r="E105" s="148"/>
      <c r="F105" s="148"/>
      <c r="G105" s="148"/>
      <c r="H105" s="148"/>
      <c r="I105" s="148"/>
      <c r="J105" s="148"/>
      <c r="K105" s="148"/>
      <c r="L105" s="148"/>
      <c r="M105" s="148"/>
      <c r="N105" s="148"/>
      <c r="P105" s="149"/>
      <c r="Q105" s="143"/>
    </row>
    <row r="106" spans="3:17" x14ac:dyDescent="0.2">
      <c r="C106" s="148"/>
      <c r="D106" s="148"/>
      <c r="E106" s="148"/>
      <c r="F106" s="148"/>
      <c r="G106" s="148"/>
      <c r="H106" s="148"/>
      <c r="I106" s="148"/>
      <c r="J106" s="148"/>
      <c r="K106" s="148"/>
      <c r="L106" s="148"/>
      <c r="M106" s="148"/>
      <c r="N106" s="148"/>
      <c r="P106" s="149"/>
      <c r="Q106" s="143"/>
    </row>
    <row r="107" spans="3:17" x14ac:dyDescent="0.2">
      <c r="C107" s="148"/>
      <c r="D107" s="148"/>
      <c r="E107" s="148"/>
      <c r="F107" s="148"/>
      <c r="G107" s="148"/>
      <c r="H107" s="148"/>
      <c r="I107" s="148"/>
      <c r="J107" s="148"/>
      <c r="K107" s="148"/>
      <c r="L107" s="148"/>
      <c r="M107" s="148"/>
      <c r="N107" s="148"/>
      <c r="P107" s="149"/>
      <c r="Q107" s="143"/>
    </row>
    <row r="108" spans="3:17" x14ac:dyDescent="0.2">
      <c r="C108" s="148"/>
      <c r="D108" s="148"/>
      <c r="E108" s="148"/>
      <c r="F108" s="148"/>
      <c r="G108" s="148"/>
      <c r="H108" s="148"/>
      <c r="I108" s="148"/>
      <c r="J108" s="148"/>
      <c r="K108" s="148"/>
      <c r="L108" s="148"/>
      <c r="M108" s="148"/>
      <c r="N108" s="148"/>
      <c r="P108" s="149"/>
      <c r="Q108" s="143"/>
    </row>
    <row r="109" spans="3:17" x14ac:dyDescent="0.2">
      <c r="C109" s="148"/>
      <c r="D109" s="148"/>
      <c r="E109" s="148"/>
      <c r="F109" s="148"/>
      <c r="G109" s="148"/>
      <c r="H109" s="148"/>
      <c r="I109" s="148"/>
      <c r="J109" s="148"/>
      <c r="K109" s="148"/>
      <c r="L109" s="148"/>
      <c r="M109" s="148"/>
      <c r="N109" s="148"/>
      <c r="P109" s="149"/>
      <c r="Q109" s="143"/>
    </row>
    <row r="110" spans="3:17" x14ac:dyDescent="0.2">
      <c r="C110" s="148"/>
      <c r="D110" s="148"/>
      <c r="E110" s="148"/>
      <c r="F110" s="148"/>
      <c r="G110" s="148"/>
      <c r="H110" s="148"/>
      <c r="I110" s="148"/>
      <c r="J110" s="148"/>
      <c r="K110" s="148"/>
      <c r="L110" s="148"/>
      <c r="M110" s="148"/>
      <c r="N110" s="148"/>
      <c r="P110" s="149"/>
      <c r="Q110" s="143"/>
    </row>
    <row r="111" spans="3:17" x14ac:dyDescent="0.2">
      <c r="C111" s="148"/>
      <c r="D111" s="148"/>
      <c r="E111" s="148"/>
      <c r="F111" s="148"/>
      <c r="G111" s="148"/>
      <c r="H111" s="148"/>
      <c r="I111" s="148"/>
      <c r="J111" s="148"/>
      <c r="K111" s="148"/>
      <c r="L111" s="148"/>
      <c r="M111" s="148"/>
      <c r="N111" s="148"/>
      <c r="P111" s="149"/>
      <c r="Q111" s="143"/>
    </row>
    <row r="112" spans="3:17" x14ac:dyDescent="0.2">
      <c r="C112" s="148"/>
      <c r="D112" s="148"/>
      <c r="E112" s="148"/>
      <c r="F112" s="148"/>
      <c r="G112" s="148"/>
      <c r="H112" s="148"/>
      <c r="I112" s="148"/>
      <c r="J112" s="148"/>
      <c r="K112" s="148"/>
      <c r="L112" s="148"/>
      <c r="M112" s="148"/>
      <c r="N112" s="148"/>
      <c r="P112" s="149"/>
      <c r="Q112" s="143"/>
    </row>
    <row r="113" spans="3:17" x14ac:dyDescent="0.2">
      <c r="C113" s="148"/>
      <c r="D113" s="148"/>
      <c r="E113" s="148"/>
      <c r="F113" s="148"/>
      <c r="G113" s="148"/>
      <c r="H113" s="148"/>
      <c r="I113" s="148"/>
      <c r="J113" s="148"/>
      <c r="K113" s="148"/>
      <c r="L113" s="148"/>
      <c r="M113" s="148"/>
      <c r="N113" s="148"/>
      <c r="P113" s="149"/>
      <c r="Q113" s="143"/>
    </row>
    <row r="114" spans="3:17" x14ac:dyDescent="0.2">
      <c r="C114" s="148"/>
      <c r="D114" s="148"/>
      <c r="E114" s="148"/>
      <c r="F114" s="148"/>
      <c r="G114" s="148"/>
      <c r="H114" s="148"/>
      <c r="I114" s="148"/>
      <c r="J114" s="148"/>
      <c r="K114" s="148"/>
      <c r="L114" s="148"/>
      <c r="M114" s="148"/>
      <c r="N114" s="148"/>
      <c r="P114" s="149"/>
      <c r="Q114" s="143"/>
    </row>
    <row r="115" spans="3:17" x14ac:dyDescent="0.2">
      <c r="C115" s="148"/>
      <c r="D115" s="148"/>
      <c r="E115" s="148"/>
      <c r="F115" s="148"/>
      <c r="G115" s="148"/>
      <c r="H115" s="148"/>
      <c r="I115" s="148"/>
      <c r="J115" s="148"/>
      <c r="K115" s="148"/>
      <c r="L115" s="148"/>
      <c r="M115" s="148"/>
      <c r="N115" s="148"/>
      <c r="P115" s="149"/>
      <c r="Q115" s="143"/>
    </row>
    <row r="116" spans="3:17" x14ac:dyDescent="0.2">
      <c r="C116" s="148"/>
      <c r="D116" s="148"/>
      <c r="E116" s="148"/>
      <c r="F116" s="148"/>
      <c r="G116" s="148"/>
      <c r="H116" s="148"/>
      <c r="I116" s="148"/>
      <c r="J116" s="148"/>
      <c r="K116" s="148"/>
      <c r="L116" s="148"/>
      <c r="M116" s="148"/>
      <c r="N116" s="148"/>
      <c r="P116" s="149"/>
      <c r="Q116" s="143"/>
    </row>
    <row r="117" spans="3:17" x14ac:dyDescent="0.2">
      <c r="C117" s="148"/>
      <c r="D117" s="148"/>
      <c r="E117" s="148"/>
      <c r="F117" s="148"/>
      <c r="G117" s="148"/>
      <c r="H117" s="148"/>
      <c r="I117" s="148"/>
      <c r="J117" s="148"/>
      <c r="K117" s="148"/>
      <c r="L117" s="148"/>
      <c r="M117" s="148"/>
      <c r="N117" s="148"/>
      <c r="P117" s="149"/>
      <c r="Q117" s="143"/>
    </row>
    <row r="118" spans="3:17" x14ac:dyDescent="0.2">
      <c r="C118" s="148"/>
      <c r="D118" s="148"/>
      <c r="E118" s="148"/>
      <c r="F118" s="148"/>
      <c r="G118" s="148"/>
      <c r="H118" s="148"/>
      <c r="I118" s="148"/>
      <c r="J118" s="148"/>
      <c r="K118" s="148"/>
      <c r="L118" s="148"/>
      <c r="M118" s="148"/>
      <c r="N118" s="148"/>
      <c r="P118" s="149"/>
      <c r="Q118" s="143"/>
    </row>
    <row r="119" spans="3:17" x14ac:dyDescent="0.2">
      <c r="C119" s="148"/>
      <c r="D119" s="148"/>
      <c r="E119" s="148"/>
      <c r="F119" s="148"/>
      <c r="G119" s="148"/>
      <c r="H119" s="148"/>
      <c r="I119" s="148"/>
      <c r="J119" s="148"/>
      <c r="K119" s="148"/>
      <c r="L119" s="148"/>
      <c r="M119" s="148"/>
      <c r="N119" s="148"/>
      <c r="P119" s="149"/>
      <c r="Q119" s="143"/>
    </row>
    <row r="120" spans="3:17" x14ac:dyDescent="0.2">
      <c r="C120" s="148"/>
      <c r="D120" s="148"/>
      <c r="E120" s="148"/>
      <c r="F120" s="148"/>
      <c r="G120" s="148"/>
      <c r="H120" s="148"/>
      <c r="I120" s="148"/>
      <c r="J120" s="148"/>
      <c r="K120" s="148"/>
      <c r="L120" s="148"/>
      <c r="M120" s="148"/>
      <c r="N120" s="148"/>
      <c r="P120" s="149"/>
      <c r="Q120" s="143"/>
    </row>
    <row r="121" spans="3:17" x14ac:dyDescent="0.2">
      <c r="C121" s="148"/>
      <c r="D121" s="148"/>
      <c r="E121" s="148"/>
      <c r="F121" s="148"/>
      <c r="G121" s="148"/>
      <c r="H121" s="148"/>
      <c r="I121" s="148"/>
      <c r="J121" s="148"/>
      <c r="K121" s="148"/>
      <c r="L121" s="148"/>
      <c r="M121" s="148"/>
      <c r="N121" s="148"/>
      <c r="P121" s="149"/>
      <c r="Q121" s="143"/>
    </row>
    <row r="122" spans="3:17" x14ac:dyDescent="0.2">
      <c r="C122" s="148"/>
      <c r="D122" s="148"/>
      <c r="E122" s="148"/>
      <c r="F122" s="148"/>
      <c r="G122" s="148"/>
      <c r="H122" s="148"/>
      <c r="I122" s="148"/>
      <c r="J122" s="148"/>
      <c r="K122" s="148"/>
      <c r="L122" s="148"/>
      <c r="M122" s="148"/>
      <c r="N122" s="148"/>
      <c r="P122" s="149"/>
      <c r="Q122" s="143"/>
    </row>
    <row r="123" spans="3:17" x14ac:dyDescent="0.2">
      <c r="C123" s="148"/>
      <c r="D123" s="148"/>
      <c r="E123" s="148"/>
      <c r="F123" s="148"/>
      <c r="G123" s="148"/>
      <c r="H123" s="148"/>
      <c r="I123" s="148"/>
      <c r="J123" s="148"/>
      <c r="K123" s="148"/>
      <c r="L123" s="148"/>
      <c r="M123" s="148"/>
      <c r="N123" s="148"/>
      <c r="P123" s="149"/>
      <c r="Q123" s="143"/>
    </row>
    <row r="124" spans="3:17" x14ac:dyDescent="0.2">
      <c r="C124" s="148"/>
      <c r="D124" s="148"/>
      <c r="E124" s="148"/>
      <c r="F124" s="148"/>
      <c r="G124" s="148"/>
      <c r="H124" s="148"/>
      <c r="I124" s="148"/>
      <c r="J124" s="148"/>
      <c r="K124" s="148"/>
      <c r="L124" s="148"/>
      <c r="M124" s="148"/>
      <c r="N124" s="148"/>
      <c r="P124" s="149"/>
      <c r="Q124" s="143"/>
    </row>
    <row r="125" spans="3:17" x14ac:dyDescent="0.2">
      <c r="C125" s="148"/>
      <c r="D125" s="148"/>
      <c r="E125" s="148"/>
      <c r="F125" s="148"/>
      <c r="G125" s="148"/>
      <c r="H125" s="148"/>
      <c r="I125" s="148"/>
      <c r="J125" s="148"/>
      <c r="K125" s="148"/>
      <c r="L125" s="148"/>
      <c r="M125" s="148"/>
      <c r="N125" s="148"/>
      <c r="P125" s="149"/>
      <c r="Q125" s="143"/>
    </row>
    <row r="126" spans="3:17" x14ac:dyDescent="0.2">
      <c r="C126" s="148"/>
      <c r="D126" s="148"/>
      <c r="E126" s="148"/>
      <c r="F126" s="148"/>
      <c r="G126" s="148"/>
      <c r="H126" s="148"/>
      <c r="I126" s="148"/>
      <c r="J126" s="148"/>
      <c r="K126" s="148"/>
      <c r="L126" s="148"/>
      <c r="M126" s="148"/>
      <c r="N126" s="148"/>
      <c r="P126" s="149"/>
      <c r="Q126" s="143"/>
    </row>
    <row r="127" spans="3:17" x14ac:dyDescent="0.2">
      <c r="C127" s="148"/>
      <c r="D127" s="148"/>
      <c r="E127" s="148"/>
      <c r="F127" s="148"/>
      <c r="G127" s="148"/>
      <c r="H127" s="148"/>
      <c r="I127" s="148"/>
      <c r="J127" s="148"/>
      <c r="K127" s="148"/>
      <c r="L127" s="148"/>
      <c r="M127" s="148"/>
      <c r="N127" s="148"/>
      <c r="P127" s="149"/>
      <c r="Q127" s="143"/>
    </row>
    <row r="128" spans="3:17" x14ac:dyDescent="0.2">
      <c r="C128" s="148"/>
      <c r="D128" s="148"/>
      <c r="E128" s="148"/>
      <c r="F128" s="148"/>
      <c r="G128" s="148"/>
      <c r="H128" s="148"/>
      <c r="I128" s="148"/>
      <c r="J128" s="148"/>
      <c r="K128" s="148"/>
      <c r="L128" s="148"/>
      <c r="M128" s="148"/>
      <c r="N128" s="148"/>
      <c r="P128" s="149"/>
      <c r="Q128" s="143"/>
    </row>
    <row r="129" spans="3:17" x14ac:dyDescent="0.2">
      <c r="C129" s="148"/>
      <c r="D129" s="148"/>
      <c r="E129" s="148"/>
      <c r="F129" s="148"/>
      <c r="G129" s="148"/>
      <c r="H129" s="148"/>
      <c r="I129" s="148"/>
      <c r="J129" s="148"/>
      <c r="K129" s="148"/>
      <c r="L129" s="148"/>
      <c r="M129" s="148"/>
      <c r="N129" s="148"/>
      <c r="P129" s="149"/>
      <c r="Q129" s="143"/>
    </row>
    <row r="130" spans="3:17" x14ac:dyDescent="0.2">
      <c r="C130" s="148"/>
      <c r="D130" s="148"/>
      <c r="E130" s="148"/>
      <c r="F130" s="148"/>
      <c r="G130" s="148"/>
      <c r="H130" s="148"/>
      <c r="I130" s="148"/>
      <c r="J130" s="148"/>
      <c r="K130" s="148"/>
      <c r="L130" s="148"/>
      <c r="M130" s="148"/>
      <c r="N130" s="148"/>
      <c r="P130" s="149"/>
      <c r="Q130" s="143"/>
    </row>
    <row r="131" spans="3:17" x14ac:dyDescent="0.2">
      <c r="C131" s="148"/>
      <c r="D131" s="148"/>
      <c r="E131" s="148"/>
      <c r="F131" s="148"/>
      <c r="G131" s="148"/>
      <c r="H131" s="148"/>
      <c r="I131" s="148"/>
      <c r="J131" s="148"/>
      <c r="K131" s="148"/>
      <c r="L131" s="148"/>
      <c r="M131" s="148"/>
      <c r="N131" s="148"/>
      <c r="P131" s="149"/>
      <c r="Q131" s="143"/>
    </row>
    <row r="132" spans="3:17" x14ac:dyDescent="0.2">
      <c r="C132" s="148"/>
      <c r="D132" s="148"/>
      <c r="E132" s="148"/>
      <c r="F132" s="148"/>
      <c r="G132" s="148"/>
      <c r="H132" s="148"/>
      <c r="I132" s="148"/>
      <c r="J132" s="148"/>
      <c r="K132" s="148"/>
      <c r="L132" s="148"/>
      <c r="M132" s="148"/>
      <c r="N132" s="148"/>
      <c r="P132" s="149"/>
      <c r="Q132" s="143"/>
    </row>
    <row r="133" spans="3:17" x14ac:dyDescent="0.2">
      <c r="C133" s="148"/>
      <c r="D133" s="148"/>
      <c r="E133" s="148"/>
      <c r="F133" s="148"/>
      <c r="G133" s="148"/>
      <c r="H133" s="148"/>
      <c r="I133" s="148"/>
      <c r="J133" s="148"/>
      <c r="K133" s="148"/>
      <c r="L133" s="148"/>
      <c r="M133" s="148"/>
      <c r="N133" s="148"/>
      <c r="P133" s="149"/>
      <c r="Q133" s="143"/>
    </row>
    <row r="134" spans="3:17" x14ac:dyDescent="0.2">
      <c r="C134" s="148"/>
      <c r="D134" s="148"/>
      <c r="E134" s="148"/>
      <c r="F134" s="148"/>
      <c r="G134" s="148"/>
      <c r="H134" s="148"/>
      <c r="I134" s="148"/>
      <c r="J134" s="148"/>
      <c r="K134" s="148"/>
      <c r="L134" s="148"/>
      <c r="M134" s="148"/>
      <c r="N134" s="148"/>
      <c r="P134" s="149"/>
      <c r="Q134" s="143"/>
    </row>
    <row r="135" spans="3:17" x14ac:dyDescent="0.2">
      <c r="C135" s="148"/>
      <c r="D135" s="148"/>
      <c r="E135" s="148"/>
      <c r="F135" s="148"/>
      <c r="G135" s="148"/>
      <c r="H135" s="148"/>
      <c r="I135" s="148"/>
      <c r="J135" s="148"/>
      <c r="K135" s="148"/>
      <c r="L135" s="148"/>
      <c r="M135" s="148"/>
      <c r="N135" s="148"/>
      <c r="P135" s="149"/>
      <c r="Q135" s="143"/>
    </row>
    <row r="136" spans="3:17" x14ac:dyDescent="0.2">
      <c r="C136" s="148"/>
      <c r="D136" s="148"/>
      <c r="E136" s="148"/>
      <c r="F136" s="148"/>
      <c r="G136" s="148"/>
      <c r="H136" s="148"/>
      <c r="I136" s="148"/>
      <c r="J136" s="148"/>
      <c r="K136" s="148"/>
      <c r="L136" s="148"/>
      <c r="M136" s="148"/>
      <c r="N136" s="148"/>
      <c r="P136" s="149"/>
      <c r="Q136" s="143"/>
    </row>
    <row r="137" spans="3:17" x14ac:dyDescent="0.2">
      <c r="C137" s="148"/>
      <c r="D137" s="148"/>
      <c r="E137" s="148"/>
      <c r="F137" s="148"/>
      <c r="G137" s="148"/>
      <c r="H137" s="148"/>
      <c r="I137" s="148"/>
      <c r="J137" s="148"/>
      <c r="K137" s="148"/>
      <c r="L137" s="148"/>
      <c r="M137" s="148"/>
      <c r="N137" s="148"/>
      <c r="P137" s="149"/>
      <c r="Q137" s="143"/>
    </row>
    <row r="138" spans="3:17" x14ac:dyDescent="0.2">
      <c r="C138" s="148"/>
      <c r="D138" s="148"/>
      <c r="E138" s="148"/>
      <c r="F138" s="148"/>
      <c r="G138" s="148"/>
      <c r="H138" s="148"/>
      <c r="I138" s="148"/>
      <c r="J138" s="148"/>
      <c r="K138" s="148"/>
      <c r="L138" s="148"/>
      <c r="M138" s="148"/>
      <c r="N138" s="148"/>
      <c r="P138" s="149"/>
      <c r="Q138" s="143"/>
    </row>
    <row r="139" spans="3:17" x14ac:dyDescent="0.2">
      <c r="C139" s="148"/>
      <c r="D139" s="148"/>
      <c r="E139" s="148"/>
      <c r="F139" s="148"/>
      <c r="G139" s="148"/>
      <c r="H139" s="148"/>
      <c r="I139" s="148"/>
      <c r="J139" s="148"/>
      <c r="K139" s="148"/>
      <c r="L139" s="148"/>
      <c r="M139" s="148"/>
      <c r="N139" s="148"/>
      <c r="P139" s="149"/>
      <c r="Q139" s="143"/>
    </row>
    <row r="140" spans="3:17" x14ac:dyDescent="0.2">
      <c r="C140" s="148"/>
      <c r="D140" s="148"/>
      <c r="E140" s="148"/>
      <c r="F140" s="148"/>
      <c r="G140" s="148"/>
      <c r="H140" s="148"/>
      <c r="I140" s="148"/>
      <c r="J140" s="148"/>
      <c r="K140" s="148"/>
      <c r="L140" s="148"/>
      <c r="M140" s="148"/>
      <c r="N140" s="148"/>
      <c r="P140" s="149"/>
      <c r="Q140" s="143"/>
    </row>
    <row r="141" spans="3:17" x14ac:dyDescent="0.2">
      <c r="C141" s="148"/>
      <c r="D141" s="148"/>
      <c r="E141" s="148"/>
      <c r="F141" s="148"/>
      <c r="G141" s="148"/>
      <c r="H141" s="148"/>
      <c r="I141" s="148"/>
      <c r="J141" s="148"/>
      <c r="K141" s="148"/>
      <c r="L141" s="148"/>
      <c r="M141" s="148"/>
      <c r="N141" s="148"/>
      <c r="P141" s="149"/>
      <c r="Q141" s="143"/>
    </row>
    <row r="142" spans="3:17" x14ac:dyDescent="0.2">
      <c r="C142" s="148"/>
      <c r="D142" s="148"/>
      <c r="E142" s="148"/>
      <c r="F142" s="148"/>
      <c r="G142" s="148"/>
      <c r="H142" s="148"/>
      <c r="I142" s="148"/>
      <c r="J142" s="148"/>
      <c r="K142" s="148"/>
      <c r="L142" s="148"/>
      <c r="M142" s="148"/>
      <c r="N142" s="148"/>
      <c r="P142" s="149"/>
      <c r="Q142" s="143"/>
    </row>
    <row r="143" spans="3:17" x14ac:dyDescent="0.2">
      <c r="C143" s="148"/>
      <c r="D143" s="148"/>
      <c r="E143" s="148"/>
      <c r="F143" s="148"/>
      <c r="G143" s="148"/>
      <c r="H143" s="148"/>
      <c r="I143" s="148"/>
      <c r="J143" s="148"/>
      <c r="K143" s="148"/>
      <c r="L143" s="148"/>
      <c r="M143" s="148"/>
      <c r="N143" s="148"/>
      <c r="P143" s="149"/>
      <c r="Q143" s="143"/>
    </row>
    <row r="144" spans="3:17" x14ac:dyDescent="0.2">
      <c r="C144" s="148"/>
      <c r="D144" s="148"/>
      <c r="E144" s="148"/>
      <c r="F144" s="148"/>
      <c r="G144" s="148"/>
      <c r="H144" s="148"/>
      <c r="I144" s="148"/>
      <c r="J144" s="148"/>
      <c r="K144" s="148"/>
      <c r="L144" s="148"/>
      <c r="M144" s="148"/>
      <c r="N144" s="148"/>
      <c r="P144" s="149"/>
      <c r="Q144" s="143"/>
    </row>
    <row r="145" spans="3:17" x14ac:dyDescent="0.2">
      <c r="C145" s="148"/>
      <c r="D145" s="148"/>
      <c r="E145" s="148"/>
      <c r="F145" s="148"/>
      <c r="G145" s="148"/>
      <c r="H145" s="148"/>
      <c r="I145" s="148"/>
      <c r="J145" s="148"/>
      <c r="K145" s="148"/>
      <c r="L145" s="148"/>
      <c r="M145" s="148"/>
      <c r="N145" s="148"/>
      <c r="P145" s="149"/>
      <c r="Q145" s="143"/>
    </row>
    <row r="146" spans="3:17" x14ac:dyDescent="0.2">
      <c r="C146" s="148"/>
      <c r="D146" s="148"/>
      <c r="E146" s="148"/>
      <c r="F146" s="148"/>
      <c r="G146" s="148"/>
      <c r="H146" s="148"/>
      <c r="I146" s="148"/>
      <c r="J146" s="148"/>
      <c r="K146" s="148"/>
      <c r="L146" s="148"/>
      <c r="M146" s="148"/>
      <c r="N146" s="148"/>
      <c r="P146" s="149"/>
      <c r="Q146" s="143"/>
    </row>
    <row r="147" spans="3:17" x14ac:dyDescent="0.2">
      <c r="C147" s="148"/>
      <c r="D147" s="148"/>
      <c r="E147" s="148"/>
      <c r="F147" s="148"/>
      <c r="G147" s="148"/>
      <c r="H147" s="148"/>
      <c r="I147" s="148"/>
      <c r="J147" s="148"/>
      <c r="K147" s="148"/>
      <c r="L147" s="148"/>
      <c r="M147" s="148"/>
      <c r="N147" s="148"/>
      <c r="P147" s="149"/>
      <c r="Q147" s="143"/>
    </row>
    <row r="148" spans="3:17" x14ac:dyDescent="0.2">
      <c r="C148" s="148"/>
      <c r="D148" s="148"/>
      <c r="E148" s="148"/>
      <c r="F148" s="148"/>
      <c r="G148" s="148"/>
      <c r="H148" s="148"/>
      <c r="I148" s="148"/>
      <c r="J148" s="148"/>
      <c r="K148" s="148"/>
      <c r="L148" s="148"/>
      <c r="M148" s="148"/>
      <c r="N148" s="148"/>
      <c r="P148" s="149"/>
      <c r="Q148" s="143"/>
    </row>
    <row r="149" spans="3:17" x14ac:dyDescent="0.2">
      <c r="C149" s="148"/>
      <c r="D149" s="148"/>
      <c r="E149" s="148"/>
      <c r="F149" s="148"/>
      <c r="G149" s="148"/>
      <c r="H149" s="148"/>
      <c r="I149" s="148"/>
      <c r="J149" s="148"/>
      <c r="K149" s="148"/>
      <c r="L149" s="148"/>
      <c r="M149" s="148"/>
      <c r="N149" s="148"/>
      <c r="P149" s="149"/>
      <c r="Q149" s="143"/>
    </row>
    <row r="150" spans="3:17" x14ac:dyDescent="0.2">
      <c r="C150" s="148"/>
      <c r="D150" s="148"/>
      <c r="E150" s="148"/>
      <c r="F150" s="148"/>
      <c r="G150" s="148"/>
      <c r="H150" s="148"/>
      <c r="I150" s="148"/>
      <c r="J150" s="148"/>
      <c r="K150" s="148"/>
      <c r="L150" s="148"/>
      <c r="M150" s="148"/>
      <c r="N150" s="148"/>
      <c r="P150" s="149"/>
      <c r="Q150" s="143"/>
    </row>
    <row r="151" spans="3:17" x14ac:dyDescent="0.2">
      <c r="C151" s="148"/>
      <c r="D151" s="148"/>
      <c r="E151" s="148"/>
      <c r="F151" s="148"/>
      <c r="G151" s="148"/>
      <c r="H151" s="148"/>
      <c r="I151" s="148"/>
      <c r="J151" s="148"/>
      <c r="K151" s="148"/>
      <c r="L151" s="148"/>
      <c r="M151" s="148"/>
      <c r="N151" s="148"/>
      <c r="P151" s="149"/>
      <c r="Q151" s="143"/>
    </row>
    <row r="152" spans="3:17" x14ac:dyDescent="0.2">
      <c r="C152" s="148"/>
      <c r="D152" s="148"/>
      <c r="E152" s="148"/>
      <c r="F152" s="148"/>
      <c r="G152" s="148"/>
      <c r="H152" s="148"/>
      <c r="I152" s="148"/>
      <c r="J152" s="148"/>
      <c r="K152" s="148"/>
      <c r="L152" s="148"/>
      <c r="M152" s="148"/>
      <c r="N152" s="148"/>
      <c r="P152" s="149"/>
      <c r="Q152" s="143"/>
    </row>
    <row r="153" spans="3:17" x14ac:dyDescent="0.2">
      <c r="C153" s="148"/>
      <c r="D153" s="148"/>
      <c r="E153" s="148"/>
      <c r="F153" s="148"/>
      <c r="G153" s="148"/>
      <c r="H153" s="148"/>
      <c r="I153" s="148"/>
      <c r="J153" s="148"/>
      <c r="K153" s="148"/>
      <c r="L153" s="148"/>
      <c r="M153" s="148"/>
      <c r="N153" s="148"/>
      <c r="P153" s="149"/>
      <c r="Q153" s="143"/>
    </row>
    <row r="154" spans="3:17" x14ac:dyDescent="0.2">
      <c r="C154" s="148"/>
      <c r="D154" s="148"/>
      <c r="E154" s="148"/>
      <c r="F154" s="148"/>
      <c r="G154" s="148"/>
      <c r="H154" s="148"/>
      <c r="I154" s="148"/>
      <c r="J154" s="148"/>
      <c r="K154" s="148"/>
      <c r="L154" s="148"/>
      <c r="M154" s="148"/>
      <c r="N154" s="148"/>
      <c r="P154" s="149"/>
      <c r="Q154" s="143"/>
    </row>
    <row r="155" spans="3:17" x14ac:dyDescent="0.2">
      <c r="C155" s="148"/>
      <c r="D155" s="148"/>
      <c r="E155" s="148"/>
      <c r="F155" s="148"/>
      <c r="G155" s="148"/>
      <c r="H155" s="148"/>
      <c r="I155" s="148"/>
      <c r="J155" s="148"/>
      <c r="K155" s="148"/>
      <c r="L155" s="148"/>
      <c r="M155" s="148"/>
      <c r="N155" s="148"/>
      <c r="P155" s="149"/>
      <c r="Q155" s="143"/>
    </row>
    <row r="156" spans="3:17" x14ac:dyDescent="0.2">
      <c r="C156" s="148"/>
      <c r="D156" s="148"/>
      <c r="E156" s="148"/>
      <c r="F156" s="148"/>
      <c r="G156" s="148"/>
      <c r="H156" s="148"/>
      <c r="I156" s="148"/>
      <c r="J156" s="148"/>
      <c r="K156" s="148"/>
      <c r="L156" s="148"/>
      <c r="M156" s="148"/>
      <c r="N156" s="148"/>
      <c r="P156" s="149"/>
      <c r="Q156" s="143"/>
    </row>
    <row r="157" spans="3:17" x14ac:dyDescent="0.2">
      <c r="C157" s="148"/>
      <c r="D157" s="148"/>
      <c r="E157" s="148"/>
      <c r="F157" s="148"/>
      <c r="G157" s="148"/>
      <c r="H157" s="148"/>
      <c r="I157" s="148"/>
      <c r="J157" s="148"/>
      <c r="K157" s="148"/>
      <c r="L157" s="148"/>
      <c r="M157" s="148"/>
      <c r="N157" s="148"/>
      <c r="P157" s="149"/>
      <c r="Q157" s="143"/>
    </row>
    <row r="158" spans="3:17" x14ac:dyDescent="0.2">
      <c r="C158" s="148"/>
      <c r="D158" s="148"/>
      <c r="E158" s="148"/>
      <c r="F158" s="148"/>
      <c r="G158" s="148"/>
      <c r="H158" s="148"/>
      <c r="I158" s="148"/>
      <c r="J158" s="148"/>
      <c r="K158" s="148"/>
      <c r="L158" s="148"/>
      <c r="M158" s="148"/>
      <c r="N158" s="148"/>
      <c r="P158" s="149"/>
      <c r="Q158" s="143"/>
    </row>
    <row r="159" spans="3:17" x14ac:dyDescent="0.2">
      <c r="C159" s="148"/>
      <c r="D159" s="148"/>
      <c r="E159" s="148"/>
      <c r="F159" s="148"/>
      <c r="G159" s="148"/>
      <c r="H159" s="148"/>
      <c r="I159" s="148"/>
      <c r="J159" s="148"/>
      <c r="K159" s="148"/>
      <c r="L159" s="148"/>
      <c r="M159" s="148"/>
      <c r="N159" s="148"/>
      <c r="P159" s="149"/>
      <c r="Q159" s="143"/>
    </row>
    <row r="160" spans="3:17" x14ac:dyDescent="0.2">
      <c r="C160" s="148"/>
      <c r="D160" s="148"/>
      <c r="E160" s="148"/>
      <c r="F160" s="148"/>
      <c r="G160" s="148"/>
      <c r="H160" s="148"/>
      <c r="I160" s="148"/>
      <c r="J160" s="148"/>
      <c r="K160" s="148"/>
      <c r="L160" s="148"/>
      <c r="M160" s="148"/>
      <c r="N160" s="148"/>
      <c r="P160" s="149"/>
      <c r="Q160" s="143"/>
    </row>
    <row r="161" spans="3:17" x14ac:dyDescent="0.2">
      <c r="C161" s="148"/>
      <c r="D161" s="148"/>
      <c r="E161" s="148"/>
      <c r="F161" s="148"/>
      <c r="G161" s="148"/>
      <c r="H161" s="148"/>
      <c r="I161" s="148"/>
      <c r="J161" s="148"/>
      <c r="K161" s="148"/>
      <c r="L161" s="148"/>
      <c r="M161" s="148"/>
      <c r="N161" s="148"/>
      <c r="P161" s="149"/>
      <c r="Q161" s="143"/>
    </row>
    <row r="162" spans="3:17" x14ac:dyDescent="0.2">
      <c r="C162" s="148"/>
      <c r="D162" s="148"/>
      <c r="E162" s="148"/>
      <c r="F162" s="148"/>
      <c r="G162" s="148"/>
      <c r="H162" s="148"/>
      <c r="I162" s="148"/>
      <c r="J162" s="148"/>
      <c r="K162" s="148"/>
      <c r="L162" s="148"/>
      <c r="M162" s="148"/>
      <c r="N162" s="148"/>
      <c r="P162" s="149"/>
      <c r="Q162" s="143"/>
    </row>
    <row r="163" spans="3:17" x14ac:dyDescent="0.2">
      <c r="C163" s="148"/>
      <c r="D163" s="148"/>
      <c r="E163" s="148"/>
      <c r="F163" s="148"/>
      <c r="G163" s="148"/>
      <c r="H163" s="148"/>
      <c r="I163" s="148"/>
      <c r="J163" s="148"/>
      <c r="K163" s="148"/>
      <c r="L163" s="148"/>
      <c r="M163" s="148"/>
      <c r="N163" s="148"/>
      <c r="P163" s="149"/>
      <c r="Q163" s="143"/>
    </row>
    <row r="164" spans="3:17" x14ac:dyDescent="0.2">
      <c r="C164" s="148"/>
      <c r="D164" s="148"/>
      <c r="E164" s="148"/>
      <c r="F164" s="148"/>
      <c r="G164" s="148"/>
      <c r="H164" s="148"/>
      <c r="I164" s="148"/>
      <c r="J164" s="148"/>
      <c r="K164" s="148"/>
      <c r="L164" s="148"/>
      <c r="M164" s="148"/>
      <c r="N164" s="148"/>
      <c r="P164" s="149"/>
      <c r="Q164" s="143"/>
    </row>
    <row r="165" spans="3:17" x14ac:dyDescent="0.2">
      <c r="C165" s="148"/>
      <c r="D165" s="148"/>
      <c r="E165" s="148"/>
      <c r="F165" s="148"/>
      <c r="G165" s="148"/>
      <c r="H165" s="148"/>
      <c r="I165" s="148"/>
      <c r="J165" s="148"/>
      <c r="K165" s="148"/>
      <c r="L165" s="148"/>
      <c r="M165" s="148"/>
      <c r="N165" s="148"/>
      <c r="P165" s="149"/>
      <c r="Q165" s="143"/>
    </row>
    <row r="166" spans="3:17" x14ac:dyDescent="0.2">
      <c r="C166" s="148"/>
      <c r="D166" s="148"/>
      <c r="E166" s="148"/>
      <c r="F166" s="148"/>
      <c r="G166" s="148"/>
      <c r="H166" s="148"/>
      <c r="I166" s="148"/>
      <c r="J166" s="148"/>
      <c r="K166" s="148"/>
      <c r="L166" s="148"/>
      <c r="M166" s="148"/>
      <c r="N166" s="148"/>
      <c r="P166" s="149"/>
      <c r="Q166" s="143"/>
    </row>
    <row r="167" spans="3:17" x14ac:dyDescent="0.2">
      <c r="C167" s="148"/>
      <c r="D167" s="148"/>
      <c r="E167" s="148"/>
      <c r="F167" s="148"/>
      <c r="G167" s="148"/>
      <c r="H167" s="148"/>
      <c r="I167" s="148"/>
      <c r="J167" s="148"/>
      <c r="K167" s="148"/>
      <c r="L167" s="148"/>
      <c r="M167" s="148"/>
      <c r="N167" s="148"/>
      <c r="P167" s="149"/>
      <c r="Q167" s="143"/>
    </row>
    <row r="168" spans="3:17" x14ac:dyDescent="0.2">
      <c r="C168" s="148"/>
      <c r="D168" s="148"/>
      <c r="E168" s="148"/>
      <c r="F168" s="148"/>
      <c r="G168" s="148"/>
      <c r="H168" s="148"/>
      <c r="I168" s="148"/>
      <c r="J168" s="148"/>
      <c r="K168" s="148"/>
      <c r="L168" s="148"/>
      <c r="M168" s="148"/>
      <c r="N168" s="148"/>
      <c r="P168" s="149"/>
      <c r="Q168" s="143"/>
    </row>
    <row r="169" spans="3:17" x14ac:dyDescent="0.2">
      <c r="C169" s="148"/>
      <c r="D169" s="148"/>
      <c r="E169" s="148"/>
      <c r="F169" s="148"/>
      <c r="G169" s="148"/>
      <c r="H169" s="148"/>
      <c r="I169" s="148"/>
      <c r="J169" s="148"/>
      <c r="K169" s="148"/>
      <c r="L169" s="148"/>
      <c r="M169" s="148"/>
      <c r="N169" s="148"/>
      <c r="P169" s="149"/>
      <c r="Q169" s="143"/>
    </row>
    <row r="170" spans="3:17" x14ac:dyDescent="0.2">
      <c r="C170" s="148"/>
      <c r="D170" s="148"/>
      <c r="E170" s="148"/>
      <c r="F170" s="148"/>
      <c r="G170" s="148"/>
      <c r="H170" s="148"/>
      <c r="I170" s="148"/>
      <c r="J170" s="148"/>
      <c r="K170" s="148"/>
      <c r="L170" s="148"/>
      <c r="M170" s="148"/>
      <c r="N170" s="148"/>
      <c r="P170" s="149"/>
      <c r="Q170" s="143"/>
    </row>
    <row r="171" spans="3:17" x14ac:dyDescent="0.2">
      <c r="C171" s="148"/>
      <c r="D171" s="148"/>
      <c r="E171" s="148"/>
      <c r="F171" s="148"/>
      <c r="G171" s="148"/>
      <c r="H171" s="148"/>
      <c r="I171" s="148"/>
      <c r="J171" s="148"/>
      <c r="K171" s="148"/>
      <c r="L171" s="148"/>
      <c r="M171" s="148"/>
      <c r="N171" s="148"/>
      <c r="P171" s="149"/>
      <c r="Q171" s="143"/>
    </row>
    <row r="172" spans="3:17" x14ac:dyDescent="0.2">
      <c r="C172" s="148"/>
      <c r="D172" s="148"/>
      <c r="E172" s="148"/>
      <c r="F172" s="148"/>
      <c r="G172" s="148"/>
      <c r="H172" s="148"/>
      <c r="I172" s="148"/>
      <c r="J172" s="148"/>
      <c r="K172" s="148"/>
      <c r="L172" s="148"/>
      <c r="M172" s="148"/>
      <c r="N172" s="148"/>
      <c r="P172" s="149"/>
      <c r="Q172" s="143"/>
    </row>
    <row r="173" spans="3:17" x14ac:dyDescent="0.2">
      <c r="C173" s="148"/>
      <c r="D173" s="148"/>
      <c r="E173" s="148"/>
      <c r="F173" s="148"/>
      <c r="G173" s="148"/>
      <c r="H173" s="148"/>
      <c r="I173" s="148"/>
      <c r="J173" s="148"/>
      <c r="K173" s="148"/>
      <c r="L173" s="148"/>
      <c r="M173" s="148"/>
      <c r="N173" s="148"/>
      <c r="P173" s="149"/>
      <c r="Q173" s="143"/>
    </row>
    <row r="174" spans="3:17" x14ac:dyDescent="0.2">
      <c r="C174" s="148"/>
      <c r="D174" s="148"/>
      <c r="E174" s="148"/>
      <c r="F174" s="148"/>
      <c r="G174" s="148"/>
      <c r="H174" s="148"/>
      <c r="I174" s="148"/>
      <c r="J174" s="148"/>
      <c r="K174" s="148"/>
      <c r="L174" s="148"/>
      <c r="M174" s="148"/>
      <c r="N174" s="148"/>
      <c r="P174" s="149"/>
      <c r="Q174" s="143"/>
    </row>
    <row r="175" spans="3:17" x14ac:dyDescent="0.2">
      <c r="C175" s="148"/>
      <c r="D175" s="148"/>
      <c r="E175" s="148"/>
      <c r="F175" s="148"/>
      <c r="G175" s="148"/>
      <c r="H175" s="148"/>
      <c r="I175" s="148"/>
      <c r="J175" s="148"/>
      <c r="K175" s="148"/>
      <c r="L175" s="148"/>
      <c r="M175" s="148"/>
      <c r="N175" s="148"/>
      <c r="P175" s="149"/>
      <c r="Q175" s="143"/>
    </row>
    <row r="176" spans="3:17" x14ac:dyDescent="0.2">
      <c r="C176" s="148"/>
      <c r="D176" s="148"/>
      <c r="E176" s="148"/>
      <c r="F176" s="148"/>
      <c r="G176" s="148"/>
      <c r="H176" s="148"/>
      <c r="I176" s="148"/>
      <c r="J176" s="148"/>
      <c r="K176" s="148"/>
      <c r="L176" s="148"/>
      <c r="M176" s="148"/>
      <c r="N176" s="148"/>
      <c r="P176" s="149"/>
      <c r="Q176" s="143"/>
    </row>
    <row r="177" spans="3:17" x14ac:dyDescent="0.2">
      <c r="C177" s="148"/>
      <c r="D177" s="148"/>
      <c r="E177" s="148"/>
      <c r="F177" s="148"/>
      <c r="G177" s="148"/>
      <c r="H177" s="148"/>
      <c r="I177" s="148"/>
      <c r="J177" s="148"/>
      <c r="K177" s="148"/>
      <c r="L177" s="148"/>
      <c r="M177" s="148"/>
      <c r="N177" s="148"/>
      <c r="P177" s="149"/>
      <c r="Q177" s="143"/>
    </row>
    <row r="178" spans="3:17" x14ac:dyDescent="0.2">
      <c r="C178" s="148"/>
      <c r="D178" s="148"/>
      <c r="E178" s="148"/>
      <c r="F178" s="148"/>
      <c r="G178" s="148"/>
      <c r="H178" s="148"/>
      <c r="I178" s="148"/>
      <c r="J178" s="148"/>
      <c r="K178" s="148"/>
      <c r="L178" s="148"/>
      <c r="M178" s="148"/>
      <c r="N178" s="148"/>
      <c r="P178" s="149"/>
      <c r="Q178" s="143"/>
    </row>
    <row r="179" spans="3:17" x14ac:dyDescent="0.2">
      <c r="C179" s="148"/>
      <c r="D179" s="148"/>
      <c r="E179" s="148"/>
      <c r="F179" s="148"/>
      <c r="G179" s="148"/>
      <c r="H179" s="148"/>
      <c r="I179" s="148"/>
      <c r="J179" s="148"/>
      <c r="K179" s="148"/>
      <c r="L179" s="148"/>
      <c r="M179" s="148"/>
      <c r="N179" s="148"/>
      <c r="P179" s="149"/>
      <c r="Q179" s="143"/>
    </row>
    <row r="180" spans="3:17" x14ac:dyDescent="0.2">
      <c r="C180" s="148"/>
      <c r="D180" s="148"/>
      <c r="E180" s="148"/>
      <c r="F180" s="148"/>
      <c r="G180" s="148"/>
      <c r="H180" s="148"/>
      <c r="I180" s="148"/>
      <c r="J180" s="148"/>
      <c r="K180" s="148"/>
      <c r="L180" s="148"/>
      <c r="M180" s="148"/>
      <c r="N180" s="148"/>
      <c r="P180" s="149"/>
      <c r="Q180" s="143"/>
    </row>
    <row r="181" spans="3:17" x14ac:dyDescent="0.2">
      <c r="C181" s="148"/>
      <c r="D181" s="148"/>
      <c r="E181" s="148"/>
      <c r="F181" s="148"/>
      <c r="G181" s="148"/>
      <c r="H181" s="148"/>
      <c r="I181" s="148"/>
      <c r="J181" s="148"/>
      <c r="K181" s="148"/>
      <c r="L181" s="148"/>
      <c r="M181" s="148"/>
      <c r="N181" s="148"/>
      <c r="P181" s="149"/>
      <c r="Q181" s="143"/>
    </row>
    <row r="182" spans="3:17" x14ac:dyDescent="0.2">
      <c r="C182" s="148"/>
      <c r="D182" s="148"/>
      <c r="E182" s="148"/>
      <c r="F182" s="148"/>
      <c r="G182" s="148"/>
      <c r="H182" s="148"/>
      <c r="I182" s="148"/>
      <c r="J182" s="148"/>
      <c r="K182" s="148"/>
      <c r="L182" s="148"/>
      <c r="M182" s="148"/>
      <c r="N182" s="148"/>
      <c r="P182" s="149"/>
      <c r="Q182" s="143"/>
    </row>
    <row r="183" spans="3:17" x14ac:dyDescent="0.2">
      <c r="C183" s="148"/>
      <c r="D183" s="148"/>
      <c r="E183" s="148"/>
      <c r="F183" s="148"/>
      <c r="G183" s="148"/>
      <c r="H183" s="148"/>
      <c r="I183" s="148"/>
      <c r="J183" s="148"/>
      <c r="K183" s="148"/>
      <c r="L183" s="148"/>
      <c r="M183" s="148"/>
      <c r="N183" s="148"/>
      <c r="P183" s="149"/>
      <c r="Q183" s="143"/>
    </row>
    <row r="184" spans="3:17" x14ac:dyDescent="0.2">
      <c r="C184" s="148"/>
      <c r="D184" s="148"/>
      <c r="E184" s="148"/>
      <c r="F184" s="148"/>
      <c r="G184" s="148"/>
      <c r="H184" s="148"/>
      <c r="I184" s="148"/>
      <c r="J184" s="148"/>
      <c r="K184" s="148"/>
      <c r="L184" s="148"/>
      <c r="M184" s="148"/>
      <c r="N184" s="148"/>
      <c r="P184" s="149"/>
      <c r="Q184" s="143"/>
    </row>
    <row r="185" spans="3:17" x14ac:dyDescent="0.2">
      <c r="C185" s="148"/>
      <c r="D185" s="148"/>
      <c r="E185" s="148"/>
      <c r="F185" s="148"/>
      <c r="G185" s="148"/>
      <c r="H185" s="148"/>
      <c r="I185" s="148"/>
      <c r="J185" s="148"/>
      <c r="K185" s="148"/>
      <c r="L185" s="148"/>
      <c r="M185" s="148"/>
      <c r="N185" s="148"/>
      <c r="P185" s="149"/>
      <c r="Q185" s="143"/>
    </row>
    <row r="186" spans="3:17" x14ac:dyDescent="0.2">
      <c r="C186" s="148"/>
      <c r="D186" s="148"/>
      <c r="E186" s="148"/>
      <c r="F186" s="148"/>
      <c r="G186" s="148"/>
      <c r="H186" s="148"/>
      <c r="I186" s="148"/>
      <c r="J186" s="148"/>
      <c r="K186" s="148"/>
      <c r="L186" s="148"/>
      <c r="M186" s="148"/>
      <c r="N186" s="148"/>
      <c r="P186" s="149"/>
      <c r="Q186" s="143"/>
    </row>
    <row r="187" spans="3:17" x14ac:dyDescent="0.2">
      <c r="C187" s="148"/>
      <c r="D187" s="148"/>
      <c r="E187" s="148"/>
      <c r="F187" s="148"/>
      <c r="G187" s="148"/>
      <c r="H187" s="148"/>
      <c r="I187" s="148"/>
      <c r="J187" s="148"/>
      <c r="K187" s="148"/>
      <c r="L187" s="148"/>
      <c r="M187" s="148"/>
      <c r="N187" s="148"/>
      <c r="P187" s="149"/>
      <c r="Q187" s="143"/>
    </row>
    <row r="188" spans="3:17" x14ac:dyDescent="0.2">
      <c r="C188" s="148"/>
      <c r="D188" s="148"/>
      <c r="E188" s="148"/>
      <c r="F188" s="148"/>
      <c r="G188" s="148"/>
      <c r="H188" s="148"/>
      <c r="I188" s="148"/>
      <c r="J188" s="148"/>
      <c r="K188" s="148"/>
      <c r="L188" s="148"/>
      <c r="M188" s="148"/>
      <c r="N188" s="148"/>
      <c r="P188" s="149"/>
      <c r="Q188" s="143"/>
    </row>
    <row r="189" spans="3:17" x14ac:dyDescent="0.2">
      <c r="C189" s="148"/>
      <c r="D189" s="148"/>
      <c r="E189" s="148"/>
      <c r="F189" s="148"/>
      <c r="G189" s="148"/>
      <c r="H189" s="148"/>
      <c r="I189" s="148"/>
      <c r="J189" s="148"/>
      <c r="K189" s="148"/>
      <c r="L189" s="148"/>
      <c r="M189" s="148"/>
      <c r="N189" s="148"/>
      <c r="P189" s="149"/>
      <c r="Q189" s="143"/>
    </row>
    <row r="190" spans="3:17" x14ac:dyDescent="0.2">
      <c r="C190" s="148"/>
      <c r="D190" s="148"/>
      <c r="E190" s="148"/>
      <c r="F190" s="148"/>
      <c r="G190" s="148"/>
      <c r="H190" s="148"/>
      <c r="I190" s="148"/>
      <c r="J190" s="148"/>
      <c r="K190" s="148"/>
      <c r="L190" s="148"/>
      <c r="M190" s="148"/>
      <c r="N190" s="148"/>
      <c r="P190" s="149"/>
      <c r="Q190" s="143"/>
    </row>
    <row r="191" spans="3:17" x14ac:dyDescent="0.2">
      <c r="C191" s="148"/>
      <c r="D191" s="148"/>
      <c r="E191" s="148"/>
      <c r="F191" s="148"/>
      <c r="G191" s="148"/>
      <c r="H191" s="148"/>
      <c r="I191" s="148"/>
      <c r="J191" s="148"/>
      <c r="K191" s="148"/>
      <c r="L191" s="148"/>
      <c r="M191" s="148"/>
      <c r="N191" s="148"/>
      <c r="P191" s="149"/>
      <c r="Q191" s="143"/>
    </row>
    <row r="192" spans="3:17" x14ac:dyDescent="0.2">
      <c r="C192" s="148"/>
      <c r="D192" s="148"/>
      <c r="E192" s="148"/>
      <c r="F192" s="148"/>
      <c r="G192" s="148"/>
      <c r="H192" s="148"/>
      <c r="I192" s="148"/>
      <c r="J192" s="148"/>
      <c r="K192" s="148"/>
      <c r="L192" s="148"/>
      <c r="M192" s="148"/>
      <c r="N192" s="148"/>
      <c r="P192" s="149"/>
      <c r="Q192" s="143"/>
    </row>
    <row r="193" spans="3:17" x14ac:dyDescent="0.2">
      <c r="C193" s="148"/>
      <c r="D193" s="148"/>
      <c r="E193" s="148"/>
      <c r="F193" s="148"/>
      <c r="G193" s="148"/>
      <c r="H193" s="148"/>
      <c r="I193" s="148"/>
      <c r="J193" s="148"/>
      <c r="K193" s="148"/>
      <c r="L193" s="148"/>
      <c r="M193" s="148"/>
      <c r="N193" s="148"/>
      <c r="P193" s="149"/>
      <c r="Q193" s="143"/>
    </row>
    <row r="194" spans="3:17" x14ac:dyDescent="0.2">
      <c r="C194" s="148"/>
      <c r="D194" s="148"/>
      <c r="E194" s="148"/>
      <c r="F194" s="148"/>
      <c r="G194" s="148"/>
      <c r="H194" s="148"/>
      <c r="I194" s="148"/>
      <c r="J194" s="148"/>
      <c r="K194" s="148"/>
      <c r="L194" s="148"/>
      <c r="M194" s="148"/>
      <c r="N194" s="148"/>
      <c r="P194" s="149"/>
      <c r="Q194" s="143"/>
    </row>
    <row r="195" spans="3:17" x14ac:dyDescent="0.2">
      <c r="C195" s="148"/>
      <c r="D195" s="148"/>
      <c r="E195" s="148"/>
      <c r="F195" s="148"/>
      <c r="G195" s="148"/>
      <c r="H195" s="148"/>
      <c r="I195" s="148"/>
      <c r="J195" s="148"/>
      <c r="K195" s="148"/>
      <c r="L195" s="148"/>
      <c r="M195" s="148"/>
      <c r="N195" s="148"/>
      <c r="P195" s="149"/>
      <c r="Q195" s="143"/>
    </row>
    <row r="196" spans="3:17" x14ac:dyDescent="0.2">
      <c r="C196" s="148"/>
      <c r="D196" s="148"/>
      <c r="E196" s="148"/>
      <c r="F196" s="148"/>
      <c r="G196" s="148"/>
      <c r="H196" s="148"/>
      <c r="I196" s="148"/>
      <c r="J196" s="148"/>
      <c r="K196" s="148"/>
      <c r="L196" s="148"/>
      <c r="M196" s="148"/>
      <c r="N196" s="148"/>
      <c r="P196" s="149"/>
      <c r="Q196" s="143"/>
    </row>
    <row r="197" spans="3:17" x14ac:dyDescent="0.2">
      <c r="C197" s="148"/>
      <c r="D197" s="148"/>
      <c r="E197" s="148"/>
      <c r="F197" s="148"/>
      <c r="G197" s="148"/>
      <c r="H197" s="148"/>
      <c r="I197" s="148"/>
      <c r="J197" s="148"/>
      <c r="K197" s="148"/>
      <c r="L197" s="148"/>
      <c r="M197" s="148"/>
      <c r="N197" s="148"/>
      <c r="P197" s="149"/>
      <c r="Q197" s="143"/>
    </row>
    <row r="198" spans="3:17" x14ac:dyDescent="0.2">
      <c r="C198" s="148"/>
      <c r="D198" s="148"/>
      <c r="E198" s="148"/>
      <c r="F198" s="148"/>
      <c r="G198" s="148"/>
      <c r="H198" s="148"/>
      <c r="I198" s="148"/>
      <c r="J198" s="148"/>
      <c r="K198" s="148"/>
      <c r="L198" s="148"/>
      <c r="M198" s="148"/>
      <c r="N198" s="148"/>
      <c r="P198" s="149"/>
      <c r="Q198" s="143"/>
    </row>
    <row r="199" spans="3:17" x14ac:dyDescent="0.2">
      <c r="C199" s="148"/>
      <c r="D199" s="148"/>
      <c r="E199" s="148"/>
      <c r="F199" s="148"/>
      <c r="G199" s="148"/>
      <c r="H199" s="148"/>
      <c r="I199" s="148"/>
      <c r="J199" s="148"/>
      <c r="K199" s="148"/>
      <c r="L199" s="148"/>
      <c r="M199" s="148"/>
      <c r="N199" s="148"/>
      <c r="P199" s="149"/>
      <c r="Q199" s="143"/>
    </row>
    <row r="200" spans="3:17" x14ac:dyDescent="0.2">
      <c r="C200" s="148"/>
      <c r="D200" s="148"/>
      <c r="E200" s="148"/>
      <c r="F200" s="148"/>
      <c r="G200" s="148"/>
      <c r="H200" s="148"/>
      <c r="I200" s="148"/>
      <c r="J200" s="148"/>
      <c r="K200" s="148"/>
      <c r="L200" s="148"/>
      <c r="M200" s="148"/>
      <c r="N200" s="148"/>
      <c r="P200" s="149"/>
      <c r="Q200" s="143"/>
    </row>
    <row r="201" spans="3:17" x14ac:dyDescent="0.2">
      <c r="C201" s="148"/>
      <c r="D201" s="148"/>
      <c r="E201" s="148"/>
      <c r="F201" s="148"/>
      <c r="G201" s="148"/>
      <c r="H201" s="148"/>
      <c r="I201" s="148"/>
      <c r="J201" s="148"/>
      <c r="K201" s="148"/>
      <c r="L201" s="148"/>
      <c r="M201" s="148"/>
      <c r="N201" s="148"/>
      <c r="P201" s="149"/>
      <c r="Q201" s="143"/>
    </row>
    <row r="202" spans="3:17" x14ac:dyDescent="0.2">
      <c r="C202" s="148"/>
      <c r="D202" s="148"/>
      <c r="E202" s="148"/>
      <c r="F202" s="148"/>
      <c r="G202" s="148"/>
      <c r="H202" s="148"/>
      <c r="I202" s="148"/>
      <c r="J202" s="148"/>
      <c r="K202" s="148"/>
      <c r="L202" s="148"/>
      <c r="M202" s="148"/>
      <c r="N202" s="148"/>
      <c r="P202" s="149"/>
      <c r="Q202" s="143"/>
    </row>
    <row r="203" spans="3:17" x14ac:dyDescent="0.2">
      <c r="C203" s="148"/>
      <c r="D203" s="148"/>
      <c r="E203" s="148"/>
      <c r="F203" s="148"/>
      <c r="G203" s="148"/>
      <c r="H203" s="148"/>
      <c r="I203" s="148"/>
      <c r="J203" s="148"/>
      <c r="K203" s="148"/>
      <c r="L203" s="148"/>
      <c r="M203" s="148"/>
      <c r="N203" s="148"/>
      <c r="P203" s="149"/>
      <c r="Q203" s="143"/>
    </row>
    <row r="204" spans="3:17" x14ac:dyDescent="0.2">
      <c r="C204" s="148"/>
      <c r="D204" s="148"/>
      <c r="E204" s="148"/>
      <c r="F204" s="148"/>
      <c r="G204" s="148"/>
      <c r="H204" s="148"/>
      <c r="I204" s="148"/>
      <c r="J204" s="148"/>
      <c r="K204" s="148"/>
      <c r="L204" s="148"/>
      <c r="M204" s="148"/>
      <c r="N204" s="148"/>
      <c r="P204" s="149"/>
      <c r="Q204" s="143"/>
    </row>
    <row r="205" spans="3:17" x14ac:dyDescent="0.2">
      <c r="C205" s="148"/>
      <c r="D205" s="148"/>
      <c r="E205" s="148"/>
      <c r="F205" s="148"/>
      <c r="G205" s="148"/>
      <c r="H205" s="148"/>
      <c r="I205" s="148"/>
      <c r="J205" s="148"/>
      <c r="K205" s="148"/>
      <c r="L205" s="148"/>
      <c r="M205" s="148"/>
      <c r="N205" s="148"/>
      <c r="P205" s="149"/>
      <c r="Q205" s="143"/>
    </row>
    <row r="206" spans="3:17" x14ac:dyDescent="0.2">
      <c r="C206" s="148"/>
      <c r="D206" s="148"/>
      <c r="E206" s="148"/>
      <c r="F206" s="148"/>
      <c r="G206" s="148"/>
      <c r="H206" s="148"/>
      <c r="I206" s="148"/>
      <c r="J206" s="148"/>
      <c r="K206" s="148"/>
      <c r="L206" s="148"/>
      <c r="M206" s="148"/>
      <c r="N206" s="148"/>
      <c r="P206" s="149"/>
      <c r="Q206" s="143"/>
    </row>
    <row r="207" spans="3:17" x14ac:dyDescent="0.2">
      <c r="C207" s="148"/>
      <c r="D207" s="148"/>
      <c r="E207" s="148"/>
      <c r="F207" s="148"/>
      <c r="G207" s="148"/>
      <c r="H207" s="148"/>
      <c r="I207" s="148"/>
      <c r="J207" s="148"/>
      <c r="K207" s="148"/>
      <c r="L207" s="148"/>
      <c r="M207" s="148"/>
      <c r="N207" s="148"/>
      <c r="P207" s="149"/>
      <c r="Q207" s="143"/>
    </row>
    <row r="208" spans="3:17" x14ac:dyDescent="0.2">
      <c r="C208" s="148"/>
      <c r="D208" s="148"/>
      <c r="E208" s="148"/>
      <c r="F208" s="148"/>
      <c r="G208" s="148"/>
      <c r="H208" s="148"/>
      <c r="I208" s="148"/>
      <c r="J208" s="148"/>
      <c r="K208" s="148"/>
      <c r="L208" s="148"/>
      <c r="M208" s="148"/>
      <c r="N208" s="148"/>
      <c r="P208" s="149"/>
      <c r="Q208" s="143"/>
    </row>
    <row r="209" spans="3:17" x14ac:dyDescent="0.2">
      <c r="C209" s="148"/>
      <c r="D209" s="148"/>
      <c r="E209" s="148"/>
      <c r="F209" s="148"/>
      <c r="G209" s="148"/>
      <c r="H209" s="148"/>
      <c r="I209" s="148"/>
      <c r="J209" s="148"/>
      <c r="K209" s="148"/>
      <c r="L209" s="148"/>
      <c r="M209" s="148"/>
      <c r="N209" s="148"/>
      <c r="P209" s="149"/>
      <c r="Q209" s="143"/>
    </row>
    <row r="210" spans="3:17" x14ac:dyDescent="0.2">
      <c r="C210" s="148"/>
      <c r="D210" s="148"/>
      <c r="E210" s="148"/>
      <c r="F210" s="148"/>
      <c r="G210" s="148"/>
      <c r="H210" s="148"/>
      <c r="I210" s="148"/>
      <c r="J210" s="148"/>
      <c r="K210" s="148"/>
      <c r="L210" s="148"/>
      <c r="M210" s="148"/>
      <c r="N210" s="148"/>
      <c r="P210" s="149"/>
      <c r="Q210" s="143"/>
    </row>
    <row r="211" spans="3:17" x14ac:dyDescent="0.2">
      <c r="C211" s="148"/>
      <c r="D211" s="148"/>
      <c r="E211" s="148"/>
      <c r="F211" s="148"/>
      <c r="G211" s="148"/>
      <c r="H211" s="148"/>
      <c r="I211" s="148"/>
      <c r="J211" s="148"/>
      <c r="K211" s="148"/>
      <c r="L211" s="148"/>
      <c r="M211" s="148"/>
      <c r="N211" s="148"/>
      <c r="P211" s="149"/>
      <c r="Q211" s="143"/>
    </row>
    <row r="212" spans="3:17" x14ac:dyDescent="0.2">
      <c r="C212" s="148"/>
      <c r="D212" s="148"/>
      <c r="E212" s="148"/>
      <c r="F212" s="148"/>
      <c r="G212" s="148"/>
      <c r="H212" s="148"/>
      <c r="I212" s="148"/>
      <c r="J212" s="148"/>
      <c r="K212" s="148"/>
      <c r="L212" s="148"/>
      <c r="M212" s="148"/>
      <c r="N212" s="148"/>
      <c r="P212" s="149"/>
      <c r="Q212" s="143"/>
    </row>
    <row r="213" spans="3:17" x14ac:dyDescent="0.2">
      <c r="C213" s="148"/>
      <c r="D213" s="148"/>
      <c r="E213" s="148"/>
      <c r="F213" s="148"/>
      <c r="G213" s="148"/>
      <c r="H213" s="148"/>
      <c r="I213" s="148"/>
      <c r="J213" s="148"/>
      <c r="K213" s="148"/>
      <c r="L213" s="148"/>
      <c r="M213" s="148"/>
      <c r="N213" s="148"/>
      <c r="P213" s="149"/>
      <c r="Q213" s="143"/>
    </row>
    <row r="214" spans="3:17" x14ac:dyDescent="0.2">
      <c r="C214" s="148"/>
      <c r="D214" s="148"/>
      <c r="E214" s="148"/>
      <c r="F214" s="148"/>
      <c r="G214" s="148"/>
      <c r="H214" s="148"/>
      <c r="I214" s="148"/>
      <c r="J214" s="148"/>
      <c r="K214" s="148"/>
      <c r="L214" s="148"/>
      <c r="M214" s="148"/>
      <c r="N214" s="148"/>
      <c r="P214" s="149"/>
      <c r="Q214" s="143"/>
    </row>
    <row r="215" spans="3:17" x14ac:dyDescent="0.2">
      <c r="C215" s="148"/>
      <c r="D215" s="148"/>
      <c r="E215" s="148"/>
      <c r="F215" s="148"/>
      <c r="G215" s="148"/>
      <c r="H215" s="148"/>
      <c r="I215" s="148"/>
      <c r="J215" s="148"/>
      <c r="K215" s="148"/>
      <c r="L215" s="148"/>
      <c r="M215" s="148"/>
      <c r="N215" s="148"/>
      <c r="P215" s="149"/>
      <c r="Q215" s="143"/>
    </row>
    <row r="216" spans="3:17" x14ac:dyDescent="0.2">
      <c r="C216" s="148"/>
      <c r="D216" s="148"/>
      <c r="E216" s="148"/>
      <c r="F216" s="148"/>
      <c r="G216" s="148"/>
      <c r="H216" s="148"/>
      <c r="I216" s="148"/>
      <c r="J216" s="148"/>
      <c r="K216" s="148"/>
      <c r="L216" s="148"/>
      <c r="M216" s="148"/>
      <c r="N216" s="148"/>
      <c r="P216" s="149"/>
      <c r="Q216" s="143"/>
    </row>
    <row r="217" spans="3:17" x14ac:dyDescent="0.2">
      <c r="C217" s="148"/>
      <c r="D217" s="148"/>
      <c r="E217" s="148"/>
      <c r="F217" s="148"/>
      <c r="G217" s="148"/>
      <c r="H217" s="148"/>
      <c r="I217" s="148"/>
      <c r="J217" s="148"/>
      <c r="K217" s="148"/>
      <c r="L217" s="148"/>
      <c r="M217" s="148"/>
      <c r="N217" s="148"/>
      <c r="P217" s="149"/>
      <c r="Q217" s="143"/>
    </row>
    <row r="218" spans="3:17" x14ac:dyDescent="0.2">
      <c r="C218" s="148"/>
      <c r="D218" s="148"/>
      <c r="E218" s="148"/>
      <c r="F218" s="148"/>
      <c r="G218" s="148"/>
      <c r="H218" s="148"/>
      <c r="I218" s="148"/>
      <c r="J218" s="148"/>
      <c r="K218" s="148"/>
      <c r="L218" s="148"/>
      <c r="M218" s="148"/>
      <c r="N218" s="148"/>
      <c r="P218" s="149"/>
      <c r="Q218" s="143"/>
    </row>
    <row r="219" spans="3:17" x14ac:dyDescent="0.2">
      <c r="C219" s="148"/>
      <c r="D219" s="148"/>
      <c r="E219" s="148"/>
      <c r="F219" s="148"/>
      <c r="G219" s="148"/>
      <c r="H219" s="148"/>
      <c r="I219" s="148"/>
      <c r="J219" s="148"/>
      <c r="K219" s="148"/>
      <c r="L219" s="148"/>
      <c r="M219" s="148"/>
      <c r="N219" s="148"/>
      <c r="P219" s="149"/>
      <c r="Q219" s="143"/>
    </row>
    <row r="220" spans="3:17" x14ac:dyDescent="0.2">
      <c r="C220" s="148"/>
      <c r="D220" s="148"/>
      <c r="E220" s="148"/>
      <c r="F220" s="148"/>
      <c r="G220" s="148"/>
      <c r="H220" s="148"/>
      <c r="I220" s="148"/>
      <c r="J220" s="148"/>
      <c r="K220" s="148"/>
      <c r="L220" s="148"/>
      <c r="M220" s="148"/>
      <c r="N220" s="148"/>
      <c r="P220" s="149"/>
      <c r="Q220" s="143"/>
    </row>
    <row r="221" spans="3:17" x14ac:dyDescent="0.2">
      <c r="C221" s="148"/>
      <c r="D221" s="148"/>
      <c r="E221" s="148"/>
      <c r="F221" s="148"/>
      <c r="G221" s="148"/>
      <c r="H221" s="148"/>
      <c r="I221" s="148"/>
      <c r="J221" s="148"/>
      <c r="K221" s="148"/>
      <c r="L221" s="148"/>
      <c r="M221" s="148"/>
      <c r="N221" s="148"/>
      <c r="P221" s="149"/>
      <c r="Q221" s="143"/>
    </row>
    <row r="222" spans="3:17" x14ac:dyDescent="0.2">
      <c r="C222" s="148"/>
      <c r="D222" s="148"/>
      <c r="E222" s="148"/>
      <c r="F222" s="148"/>
      <c r="G222" s="148"/>
      <c r="H222" s="148"/>
      <c r="I222" s="148"/>
      <c r="J222" s="148"/>
      <c r="K222" s="148"/>
      <c r="L222" s="148"/>
      <c r="M222" s="148"/>
      <c r="N222" s="148"/>
      <c r="P222" s="149"/>
      <c r="Q222" s="143"/>
    </row>
    <row r="223" spans="3:17" x14ac:dyDescent="0.2">
      <c r="C223" s="148"/>
      <c r="D223" s="148"/>
      <c r="E223" s="148"/>
      <c r="F223" s="148"/>
      <c r="G223" s="148"/>
      <c r="H223" s="148"/>
      <c r="I223" s="148"/>
      <c r="J223" s="148"/>
      <c r="K223" s="148"/>
      <c r="L223" s="148"/>
      <c r="M223" s="148"/>
      <c r="N223" s="148"/>
      <c r="P223" s="149"/>
      <c r="Q223" s="143"/>
    </row>
    <row r="224" spans="3:17" x14ac:dyDescent="0.2">
      <c r="C224" s="148"/>
      <c r="D224" s="148"/>
      <c r="E224" s="148"/>
      <c r="F224" s="148"/>
      <c r="G224" s="148"/>
      <c r="H224" s="148"/>
      <c r="I224" s="148"/>
      <c r="J224" s="148"/>
      <c r="K224" s="148"/>
      <c r="L224" s="148"/>
      <c r="M224" s="148"/>
      <c r="N224" s="148"/>
      <c r="P224" s="149"/>
      <c r="Q224" s="143"/>
    </row>
    <row r="225" spans="3:17" x14ac:dyDescent="0.2">
      <c r="C225" s="148"/>
      <c r="D225" s="148"/>
      <c r="E225" s="148"/>
      <c r="F225" s="148"/>
      <c r="G225" s="148"/>
      <c r="H225" s="148"/>
      <c r="I225" s="148"/>
      <c r="J225" s="148"/>
      <c r="K225" s="148"/>
      <c r="L225" s="148"/>
      <c r="M225" s="148"/>
      <c r="N225" s="148"/>
      <c r="P225" s="149"/>
      <c r="Q225" s="143"/>
    </row>
    <row r="226" spans="3:17" x14ac:dyDescent="0.2">
      <c r="C226" s="148"/>
      <c r="D226" s="148"/>
      <c r="E226" s="148"/>
      <c r="F226" s="148"/>
      <c r="G226" s="148"/>
      <c r="H226" s="148"/>
      <c r="I226" s="148"/>
      <c r="J226" s="148"/>
      <c r="K226" s="148"/>
      <c r="L226" s="148"/>
      <c r="M226" s="148"/>
      <c r="N226" s="148"/>
      <c r="P226" s="149"/>
      <c r="Q226" s="143"/>
    </row>
    <row r="227" spans="3:17" x14ac:dyDescent="0.2">
      <c r="C227" s="148"/>
      <c r="D227" s="148"/>
      <c r="E227" s="148"/>
      <c r="F227" s="148"/>
      <c r="G227" s="148"/>
      <c r="H227" s="148"/>
      <c r="I227" s="148"/>
      <c r="J227" s="148"/>
      <c r="K227" s="148"/>
      <c r="L227" s="148"/>
      <c r="M227" s="148"/>
      <c r="N227" s="148"/>
      <c r="P227" s="149"/>
      <c r="Q227" s="143"/>
    </row>
    <row r="228" spans="3:17" x14ac:dyDescent="0.2">
      <c r="C228" s="148"/>
      <c r="D228" s="148"/>
      <c r="E228" s="148"/>
      <c r="F228" s="148"/>
      <c r="G228" s="148"/>
      <c r="H228" s="148"/>
      <c r="I228" s="148"/>
      <c r="J228" s="148"/>
      <c r="K228" s="148"/>
      <c r="L228" s="148"/>
      <c r="M228" s="148"/>
      <c r="N228" s="148"/>
      <c r="P228" s="149"/>
      <c r="Q228" s="143"/>
    </row>
    <row r="229" spans="3:17" x14ac:dyDescent="0.2">
      <c r="C229" s="148"/>
      <c r="D229" s="148"/>
      <c r="E229" s="148"/>
      <c r="F229" s="148"/>
      <c r="G229" s="148"/>
      <c r="H229" s="148"/>
      <c r="I229" s="148"/>
      <c r="J229" s="148"/>
      <c r="K229" s="148"/>
      <c r="L229" s="148"/>
      <c r="M229" s="148"/>
      <c r="N229" s="148"/>
      <c r="P229" s="149"/>
      <c r="Q229" s="143"/>
    </row>
    <row r="230" spans="3:17" x14ac:dyDescent="0.2">
      <c r="C230" s="148"/>
      <c r="D230" s="148"/>
      <c r="E230" s="148"/>
      <c r="F230" s="148"/>
      <c r="G230" s="148"/>
      <c r="H230" s="148"/>
      <c r="I230" s="148"/>
      <c r="J230" s="148"/>
      <c r="K230" s="148"/>
      <c r="L230" s="148"/>
      <c r="M230" s="148"/>
      <c r="N230" s="148"/>
      <c r="P230" s="149"/>
      <c r="Q230" s="143"/>
    </row>
    <row r="231" spans="3:17" x14ac:dyDescent="0.2">
      <c r="C231" s="148"/>
      <c r="D231" s="148"/>
      <c r="E231" s="148"/>
      <c r="F231" s="148"/>
      <c r="G231" s="148"/>
      <c r="H231" s="148"/>
      <c r="I231" s="148"/>
      <c r="J231" s="148"/>
      <c r="K231" s="148"/>
      <c r="L231" s="148"/>
      <c r="M231" s="148"/>
      <c r="N231" s="148"/>
      <c r="P231" s="149"/>
      <c r="Q231" s="143"/>
    </row>
    <row r="232" spans="3:17" x14ac:dyDescent="0.2">
      <c r="C232" s="148"/>
      <c r="D232" s="148"/>
      <c r="E232" s="148"/>
      <c r="F232" s="148"/>
      <c r="G232" s="148"/>
      <c r="H232" s="148"/>
      <c r="I232" s="148"/>
      <c r="J232" s="148"/>
      <c r="K232" s="148"/>
      <c r="L232" s="148"/>
      <c r="M232" s="148"/>
      <c r="N232" s="148"/>
      <c r="P232" s="149"/>
      <c r="Q232" s="143"/>
    </row>
    <row r="233" spans="3:17" x14ac:dyDescent="0.2">
      <c r="C233" s="148"/>
      <c r="D233" s="148"/>
      <c r="E233" s="148"/>
      <c r="F233" s="148"/>
      <c r="G233" s="148"/>
      <c r="H233" s="148"/>
      <c r="I233" s="148"/>
      <c r="J233" s="148"/>
      <c r="K233" s="148"/>
      <c r="L233" s="148"/>
      <c r="M233" s="148"/>
      <c r="N233" s="148"/>
      <c r="P233" s="149"/>
      <c r="Q233" s="143"/>
    </row>
    <row r="234" spans="3:17" x14ac:dyDescent="0.2">
      <c r="C234" s="148"/>
      <c r="D234" s="148"/>
      <c r="E234" s="148"/>
      <c r="F234" s="148"/>
      <c r="G234" s="148"/>
      <c r="H234" s="148"/>
      <c r="I234" s="148"/>
      <c r="J234" s="148"/>
      <c r="K234" s="148"/>
      <c r="L234" s="148"/>
      <c r="M234" s="148"/>
      <c r="N234" s="148"/>
      <c r="P234" s="149"/>
      <c r="Q234" s="143"/>
    </row>
    <row r="235" spans="3:17" x14ac:dyDescent="0.2">
      <c r="C235" s="148"/>
      <c r="D235" s="148"/>
      <c r="E235" s="148"/>
      <c r="F235" s="148"/>
      <c r="G235" s="148"/>
      <c r="H235" s="148"/>
      <c r="I235" s="148"/>
      <c r="J235" s="148"/>
      <c r="K235" s="148"/>
      <c r="L235" s="148"/>
      <c r="M235" s="148"/>
      <c r="N235" s="148"/>
      <c r="P235" s="149"/>
      <c r="Q235" s="143"/>
    </row>
    <row r="236" spans="3:17" x14ac:dyDescent="0.2">
      <c r="C236" s="148"/>
      <c r="D236" s="148"/>
      <c r="E236" s="148"/>
      <c r="F236" s="148"/>
      <c r="G236" s="148"/>
      <c r="H236" s="148"/>
      <c r="I236" s="148"/>
      <c r="J236" s="148"/>
      <c r="K236" s="148"/>
      <c r="L236" s="148"/>
      <c r="M236" s="148"/>
      <c r="N236" s="148"/>
      <c r="P236" s="149"/>
      <c r="Q236" s="143"/>
    </row>
    <row r="237" spans="3:17" x14ac:dyDescent="0.2">
      <c r="C237" s="148"/>
      <c r="D237" s="148"/>
      <c r="E237" s="148"/>
      <c r="F237" s="148"/>
      <c r="G237" s="148"/>
      <c r="H237" s="148"/>
      <c r="I237" s="148"/>
      <c r="J237" s="148"/>
      <c r="K237" s="148"/>
      <c r="L237" s="148"/>
      <c r="M237" s="148"/>
      <c r="N237" s="148"/>
      <c r="P237" s="149"/>
      <c r="Q237" s="143"/>
    </row>
    <row r="238" spans="3:17" x14ac:dyDescent="0.2">
      <c r="C238" s="148"/>
      <c r="D238" s="148"/>
      <c r="E238" s="148"/>
      <c r="F238" s="148"/>
      <c r="G238" s="148"/>
      <c r="H238" s="148"/>
      <c r="I238" s="148"/>
      <c r="J238" s="148"/>
      <c r="K238" s="148"/>
      <c r="L238" s="148"/>
      <c r="M238" s="148"/>
      <c r="N238" s="148"/>
      <c r="P238" s="149"/>
      <c r="Q238" s="143"/>
    </row>
    <row r="239" spans="3:17" x14ac:dyDescent="0.2">
      <c r="C239" s="148"/>
      <c r="D239" s="148"/>
      <c r="E239" s="148"/>
      <c r="F239" s="148"/>
      <c r="G239" s="148"/>
      <c r="H239" s="148"/>
      <c r="I239" s="148"/>
      <c r="J239" s="148"/>
      <c r="K239" s="148"/>
      <c r="L239" s="148"/>
      <c r="M239" s="148"/>
      <c r="N239" s="148"/>
      <c r="P239" s="149"/>
      <c r="Q239" s="143"/>
    </row>
    <row r="240" spans="3:17" x14ac:dyDescent="0.2">
      <c r="C240" s="148"/>
      <c r="D240" s="148"/>
      <c r="E240" s="148"/>
      <c r="F240" s="148"/>
      <c r="G240" s="148"/>
      <c r="H240" s="148"/>
      <c r="I240" s="148"/>
      <c r="J240" s="148"/>
      <c r="K240" s="148"/>
      <c r="L240" s="148"/>
      <c r="M240" s="148"/>
      <c r="N240" s="148"/>
      <c r="P240" s="149"/>
      <c r="Q240" s="143"/>
    </row>
    <row r="241" spans="3:17" x14ac:dyDescent="0.2">
      <c r="C241" s="148"/>
      <c r="D241" s="148"/>
      <c r="E241" s="148"/>
      <c r="F241" s="148"/>
      <c r="G241" s="148"/>
      <c r="H241" s="148"/>
      <c r="I241" s="148"/>
      <c r="J241" s="148"/>
      <c r="K241" s="148"/>
      <c r="L241" s="148"/>
      <c r="M241" s="148"/>
      <c r="N241" s="148"/>
      <c r="P241" s="149"/>
      <c r="Q241" s="143"/>
    </row>
    <row r="242" spans="3:17" x14ac:dyDescent="0.2">
      <c r="C242" s="148"/>
      <c r="D242" s="148"/>
      <c r="E242" s="148"/>
      <c r="F242" s="148"/>
      <c r="G242" s="148"/>
      <c r="H242" s="148"/>
      <c r="I242" s="148"/>
      <c r="J242" s="148"/>
      <c r="K242" s="148"/>
      <c r="L242" s="148"/>
      <c r="M242" s="148"/>
      <c r="N242" s="148"/>
      <c r="P242" s="149"/>
      <c r="Q242" s="143"/>
    </row>
    <row r="243" spans="3:17" x14ac:dyDescent="0.2">
      <c r="C243" s="148"/>
      <c r="D243" s="148"/>
      <c r="E243" s="148"/>
      <c r="F243" s="148"/>
      <c r="G243" s="148"/>
      <c r="H243" s="148"/>
      <c r="I243" s="148"/>
      <c r="J243" s="148"/>
      <c r="K243" s="148"/>
      <c r="L243" s="148"/>
      <c r="M243" s="148"/>
      <c r="N243" s="148"/>
      <c r="P243" s="149"/>
      <c r="Q243" s="143"/>
    </row>
    <row r="244" spans="3:17" x14ac:dyDescent="0.2">
      <c r="C244" s="148"/>
      <c r="D244" s="148"/>
      <c r="E244" s="148"/>
      <c r="F244" s="148"/>
      <c r="G244" s="148"/>
      <c r="H244" s="148"/>
      <c r="I244" s="148"/>
      <c r="J244" s="148"/>
      <c r="K244" s="148"/>
      <c r="L244" s="148"/>
      <c r="M244" s="148"/>
      <c r="N244" s="148"/>
      <c r="P244" s="149"/>
      <c r="Q244" s="143"/>
    </row>
    <row r="245" spans="3:17" x14ac:dyDescent="0.2">
      <c r="C245" s="148"/>
      <c r="D245" s="148"/>
      <c r="E245" s="148"/>
      <c r="F245" s="148"/>
      <c r="G245" s="148"/>
      <c r="H245" s="148"/>
      <c r="I245" s="148"/>
      <c r="J245" s="148"/>
      <c r="K245" s="148"/>
      <c r="L245" s="148"/>
      <c r="M245" s="148"/>
      <c r="N245" s="148"/>
      <c r="P245" s="149"/>
      <c r="Q245" s="143"/>
    </row>
    <row r="246" spans="3:17" x14ac:dyDescent="0.2">
      <c r="C246" s="148"/>
      <c r="D246" s="148"/>
      <c r="E246" s="148"/>
      <c r="F246" s="148"/>
      <c r="G246" s="148"/>
      <c r="H246" s="148"/>
      <c r="I246" s="148"/>
      <c r="J246" s="148"/>
      <c r="K246" s="148"/>
      <c r="L246" s="148"/>
      <c r="M246" s="148"/>
      <c r="N246" s="148"/>
      <c r="P246" s="149"/>
      <c r="Q246" s="143"/>
    </row>
    <row r="247" spans="3:17" x14ac:dyDescent="0.2">
      <c r="C247" s="148"/>
      <c r="D247" s="148"/>
      <c r="E247" s="148"/>
      <c r="F247" s="148"/>
      <c r="G247" s="148"/>
      <c r="H247" s="148"/>
      <c r="I247" s="148"/>
      <c r="J247" s="148"/>
      <c r="K247" s="148"/>
      <c r="L247" s="148"/>
      <c r="M247" s="148"/>
      <c r="N247" s="148"/>
      <c r="P247" s="149"/>
      <c r="Q247" s="143"/>
    </row>
    <row r="248" spans="3:17" x14ac:dyDescent="0.2">
      <c r="C248" s="148"/>
      <c r="D248" s="148"/>
      <c r="E248" s="148"/>
      <c r="F248" s="148"/>
      <c r="G248" s="148"/>
      <c r="H248" s="148"/>
      <c r="I248" s="148"/>
      <c r="J248" s="148"/>
      <c r="K248" s="148"/>
      <c r="L248" s="148"/>
      <c r="M248" s="148"/>
      <c r="N248" s="148"/>
      <c r="P248" s="149"/>
      <c r="Q248" s="143"/>
    </row>
    <row r="249" spans="3:17" x14ac:dyDescent="0.2">
      <c r="C249" s="148"/>
      <c r="D249" s="148"/>
      <c r="E249" s="148"/>
      <c r="F249" s="148"/>
      <c r="G249" s="148"/>
      <c r="H249" s="148"/>
      <c r="I249" s="148"/>
      <c r="J249" s="148"/>
      <c r="K249" s="148"/>
      <c r="L249" s="148"/>
      <c r="M249" s="148"/>
      <c r="N249" s="148"/>
      <c r="P249" s="149"/>
      <c r="Q249" s="143"/>
    </row>
    <row r="250" spans="3:17" x14ac:dyDescent="0.2">
      <c r="C250" s="148"/>
      <c r="D250" s="148"/>
      <c r="E250" s="148"/>
      <c r="F250" s="148"/>
      <c r="G250" s="148"/>
      <c r="H250" s="148"/>
      <c r="I250" s="148"/>
      <c r="J250" s="148"/>
      <c r="K250" s="148"/>
      <c r="L250" s="148"/>
      <c r="M250" s="148"/>
      <c r="N250" s="148"/>
      <c r="P250" s="149"/>
      <c r="Q250" s="143"/>
    </row>
    <row r="251" spans="3:17" x14ac:dyDescent="0.2">
      <c r="C251" s="148"/>
      <c r="D251" s="148"/>
      <c r="E251" s="148"/>
      <c r="F251" s="148"/>
      <c r="G251" s="148"/>
      <c r="H251" s="148"/>
      <c r="I251" s="148"/>
      <c r="J251" s="148"/>
      <c r="K251" s="148"/>
      <c r="L251" s="148"/>
      <c r="M251" s="148"/>
      <c r="N251" s="148"/>
      <c r="P251" s="149"/>
      <c r="Q251" s="143"/>
    </row>
    <row r="252" spans="3:17" x14ac:dyDescent="0.2">
      <c r="C252" s="148"/>
      <c r="D252" s="148"/>
      <c r="E252" s="148"/>
      <c r="F252" s="148"/>
      <c r="G252" s="148"/>
      <c r="H252" s="148"/>
      <c r="I252" s="148"/>
      <c r="J252" s="148"/>
      <c r="K252" s="148"/>
      <c r="L252" s="148"/>
      <c r="M252" s="148"/>
      <c r="N252" s="148"/>
      <c r="P252" s="149"/>
      <c r="Q252" s="143"/>
    </row>
    <row r="253" spans="3:17" x14ac:dyDescent="0.2">
      <c r="C253" s="148"/>
      <c r="D253" s="148"/>
      <c r="E253" s="148"/>
      <c r="F253" s="148"/>
      <c r="G253" s="148"/>
      <c r="H253" s="148"/>
      <c r="I253" s="148"/>
      <c r="J253" s="148"/>
      <c r="K253" s="148"/>
      <c r="L253" s="148"/>
      <c r="M253" s="148"/>
      <c r="N253" s="148"/>
      <c r="P253" s="149"/>
      <c r="Q253" s="143"/>
    </row>
    <row r="254" spans="3:17" x14ac:dyDescent="0.2">
      <c r="C254" s="148"/>
      <c r="D254" s="148"/>
      <c r="E254" s="148"/>
      <c r="F254" s="148"/>
      <c r="G254" s="148"/>
      <c r="H254" s="148"/>
      <c r="I254" s="148"/>
      <c r="J254" s="148"/>
      <c r="K254" s="148"/>
      <c r="L254" s="148"/>
      <c r="M254" s="148"/>
      <c r="N254" s="148"/>
      <c r="P254" s="149"/>
      <c r="Q254" s="143"/>
    </row>
    <row r="255" spans="3:17" x14ac:dyDescent="0.2">
      <c r="C255" s="148"/>
      <c r="D255" s="148"/>
      <c r="E255" s="148"/>
      <c r="F255" s="148"/>
      <c r="G255" s="148"/>
      <c r="H255" s="148"/>
      <c r="I255" s="148"/>
      <c r="J255" s="148"/>
      <c r="K255" s="148"/>
      <c r="L255" s="148"/>
      <c r="M255" s="148"/>
      <c r="N255" s="148"/>
      <c r="P255" s="149"/>
      <c r="Q255" s="143"/>
    </row>
    <row r="256" spans="3:17" x14ac:dyDescent="0.2">
      <c r="C256" s="148"/>
      <c r="D256" s="148"/>
      <c r="E256" s="148"/>
      <c r="F256" s="148"/>
      <c r="G256" s="148"/>
      <c r="H256" s="148"/>
      <c r="I256" s="148"/>
      <c r="J256" s="148"/>
      <c r="K256" s="148"/>
      <c r="L256" s="148"/>
      <c r="M256" s="148"/>
      <c r="N256" s="148"/>
      <c r="P256" s="149"/>
      <c r="Q256" s="143"/>
    </row>
    <row r="257" spans="3:17" x14ac:dyDescent="0.2">
      <c r="C257" s="148"/>
      <c r="D257" s="148"/>
      <c r="E257" s="148"/>
      <c r="F257" s="148"/>
      <c r="G257" s="148"/>
      <c r="H257" s="148"/>
      <c r="I257" s="148"/>
      <c r="J257" s="148"/>
      <c r="K257" s="148"/>
      <c r="L257" s="148"/>
      <c r="M257" s="148"/>
      <c r="N257" s="148"/>
      <c r="P257" s="149"/>
      <c r="Q257" s="143"/>
    </row>
    <row r="258" spans="3:17" x14ac:dyDescent="0.2">
      <c r="C258" s="148"/>
      <c r="D258" s="148"/>
      <c r="E258" s="148"/>
      <c r="F258" s="148"/>
      <c r="G258" s="148"/>
      <c r="H258" s="148"/>
      <c r="I258" s="148"/>
      <c r="J258" s="148"/>
      <c r="K258" s="148"/>
      <c r="L258" s="148"/>
      <c r="M258" s="148"/>
      <c r="N258" s="148"/>
      <c r="P258" s="149"/>
      <c r="Q258" s="143"/>
    </row>
    <row r="259" spans="3:17" x14ac:dyDescent="0.2">
      <c r="C259" s="148"/>
      <c r="D259" s="148"/>
      <c r="E259" s="148"/>
      <c r="F259" s="148"/>
      <c r="G259" s="148"/>
      <c r="H259" s="148"/>
      <c r="I259" s="148"/>
      <c r="J259" s="148"/>
      <c r="K259" s="148"/>
      <c r="L259" s="148"/>
      <c r="M259" s="148"/>
      <c r="N259" s="148"/>
      <c r="P259" s="149"/>
      <c r="Q259" s="143"/>
    </row>
    <row r="260" spans="3:17" x14ac:dyDescent="0.2">
      <c r="C260" s="148"/>
      <c r="D260" s="148"/>
      <c r="E260" s="148"/>
      <c r="F260" s="148"/>
      <c r="G260" s="148"/>
      <c r="H260" s="148"/>
      <c r="I260" s="148"/>
      <c r="J260" s="148"/>
      <c r="K260" s="148"/>
      <c r="L260" s="148"/>
      <c r="M260" s="148"/>
      <c r="N260" s="148"/>
      <c r="P260" s="149"/>
      <c r="Q260" s="143"/>
    </row>
    <row r="261" spans="3:17" x14ac:dyDescent="0.2">
      <c r="C261" s="148"/>
      <c r="D261" s="148"/>
      <c r="E261" s="148"/>
      <c r="F261" s="148"/>
      <c r="G261" s="148"/>
      <c r="H261" s="148"/>
      <c r="I261" s="148"/>
      <c r="J261" s="148"/>
      <c r="K261" s="148"/>
      <c r="L261" s="148"/>
      <c r="M261" s="148"/>
      <c r="N261" s="148"/>
      <c r="P261" s="149"/>
      <c r="Q261" s="143"/>
    </row>
    <row r="262" spans="3:17" x14ac:dyDescent="0.2">
      <c r="C262" s="148"/>
      <c r="D262" s="148"/>
      <c r="E262" s="148"/>
      <c r="F262" s="148"/>
      <c r="G262" s="148"/>
      <c r="H262" s="148"/>
      <c r="I262" s="148"/>
      <c r="J262" s="148"/>
      <c r="K262" s="148"/>
      <c r="L262" s="148"/>
      <c r="M262" s="148"/>
      <c r="N262" s="148"/>
      <c r="P262" s="149"/>
      <c r="Q262" s="143"/>
    </row>
    <row r="263" spans="3:17" x14ac:dyDescent="0.2">
      <c r="C263" s="148"/>
      <c r="D263" s="148"/>
      <c r="E263" s="148"/>
      <c r="F263" s="148"/>
      <c r="G263" s="148"/>
      <c r="H263" s="148"/>
      <c r="I263" s="148"/>
      <c r="J263" s="148"/>
      <c r="K263" s="148"/>
      <c r="L263" s="148"/>
      <c r="M263" s="148"/>
      <c r="N263" s="148"/>
      <c r="P263" s="149"/>
      <c r="Q263" s="143"/>
    </row>
    <row r="264" spans="3:17" x14ac:dyDescent="0.2">
      <c r="C264" s="148"/>
      <c r="D264" s="148"/>
      <c r="E264" s="148"/>
      <c r="F264" s="148"/>
      <c r="G264" s="148"/>
      <c r="H264" s="148"/>
      <c r="I264" s="148"/>
      <c r="J264" s="148"/>
      <c r="K264" s="148"/>
      <c r="L264" s="148"/>
      <c r="M264" s="148"/>
      <c r="N264" s="148"/>
      <c r="P264" s="149"/>
      <c r="Q264" s="143"/>
    </row>
    <row r="265" spans="3:17" x14ac:dyDescent="0.2">
      <c r="C265" s="148"/>
      <c r="D265" s="148"/>
      <c r="E265" s="148"/>
      <c r="F265" s="148"/>
      <c r="G265" s="148"/>
      <c r="H265" s="148"/>
      <c r="I265" s="148"/>
      <c r="J265" s="148"/>
      <c r="K265" s="148"/>
      <c r="L265" s="148"/>
      <c r="M265" s="148"/>
      <c r="N265" s="148"/>
      <c r="P265" s="149"/>
      <c r="Q265" s="143"/>
    </row>
    <row r="266" spans="3:17" x14ac:dyDescent="0.2">
      <c r="C266" s="148"/>
      <c r="D266" s="148"/>
      <c r="E266" s="148"/>
      <c r="F266" s="148"/>
      <c r="G266" s="148"/>
      <c r="H266" s="148"/>
      <c r="I266" s="148"/>
      <c r="J266" s="148"/>
      <c r="K266" s="148"/>
      <c r="L266" s="148"/>
      <c r="M266" s="148"/>
      <c r="N266" s="148"/>
      <c r="P266" s="149"/>
      <c r="Q266" s="143"/>
    </row>
    <row r="267" spans="3:17" x14ac:dyDescent="0.2">
      <c r="C267" s="148"/>
      <c r="D267" s="148"/>
      <c r="E267" s="148"/>
      <c r="F267" s="148"/>
      <c r="G267" s="148"/>
      <c r="H267" s="148"/>
      <c r="I267" s="148"/>
      <c r="J267" s="148"/>
      <c r="K267" s="148"/>
      <c r="L267" s="148"/>
      <c r="M267" s="148"/>
      <c r="N267" s="148"/>
      <c r="P267" s="149"/>
      <c r="Q267" s="143"/>
    </row>
    <row r="268" spans="3:17" x14ac:dyDescent="0.2">
      <c r="C268" s="148"/>
      <c r="D268" s="148"/>
      <c r="E268" s="148"/>
      <c r="F268" s="148"/>
      <c r="G268" s="148"/>
      <c r="H268" s="148"/>
      <c r="I268" s="148"/>
      <c r="J268" s="148"/>
      <c r="K268" s="148"/>
      <c r="L268" s="148"/>
      <c r="M268" s="148"/>
      <c r="N268" s="148"/>
      <c r="P268" s="149"/>
      <c r="Q268" s="143"/>
    </row>
    <row r="269" spans="3:17" x14ac:dyDescent="0.2">
      <c r="C269" s="148"/>
      <c r="D269" s="148"/>
      <c r="E269" s="148"/>
      <c r="F269" s="148"/>
      <c r="G269" s="148"/>
      <c r="H269" s="148"/>
      <c r="I269" s="148"/>
      <c r="J269" s="148"/>
      <c r="K269" s="148"/>
      <c r="L269" s="148"/>
      <c r="M269" s="148"/>
      <c r="N269" s="148"/>
      <c r="P269" s="149"/>
      <c r="Q269" s="143"/>
    </row>
    <row r="270" spans="3:17" x14ac:dyDescent="0.2">
      <c r="C270" s="148"/>
      <c r="D270" s="148"/>
      <c r="E270" s="148"/>
      <c r="F270" s="148"/>
      <c r="G270" s="148"/>
      <c r="H270" s="148"/>
      <c r="I270" s="148"/>
      <c r="J270" s="148"/>
      <c r="K270" s="148"/>
      <c r="L270" s="148"/>
      <c r="M270" s="148"/>
      <c r="N270" s="148"/>
      <c r="P270" s="149"/>
      <c r="Q270" s="143"/>
    </row>
    <row r="271" spans="3:17" x14ac:dyDescent="0.2">
      <c r="C271" s="148"/>
      <c r="D271" s="148"/>
      <c r="E271" s="148"/>
      <c r="F271" s="148"/>
      <c r="G271" s="148"/>
      <c r="H271" s="148"/>
      <c r="I271" s="148"/>
      <c r="J271" s="148"/>
      <c r="K271" s="148"/>
      <c r="L271" s="148"/>
      <c r="M271" s="148"/>
      <c r="N271" s="148"/>
      <c r="P271" s="149"/>
      <c r="Q271" s="143"/>
    </row>
    <row r="272" spans="3:17" x14ac:dyDescent="0.2">
      <c r="C272" s="148"/>
      <c r="D272" s="148"/>
      <c r="E272" s="148"/>
      <c r="F272" s="148"/>
      <c r="G272" s="148"/>
      <c r="H272" s="148"/>
      <c r="I272" s="148"/>
      <c r="J272" s="148"/>
      <c r="K272" s="148"/>
      <c r="L272" s="148"/>
      <c r="M272" s="148"/>
      <c r="N272" s="148"/>
      <c r="P272" s="149"/>
      <c r="Q272" s="143"/>
    </row>
    <row r="273" spans="3:17" x14ac:dyDescent="0.2">
      <c r="C273" s="148"/>
      <c r="D273" s="148"/>
      <c r="E273" s="148"/>
      <c r="F273" s="148"/>
      <c r="G273" s="148"/>
      <c r="H273" s="148"/>
      <c r="I273" s="148"/>
      <c r="J273" s="148"/>
      <c r="K273" s="148"/>
      <c r="L273" s="148"/>
      <c r="M273" s="148"/>
      <c r="N273" s="148"/>
      <c r="P273" s="149"/>
      <c r="Q273" s="143"/>
    </row>
    <row r="274" spans="3:17" x14ac:dyDescent="0.2">
      <c r="C274" s="148"/>
      <c r="D274" s="148"/>
      <c r="E274" s="148"/>
      <c r="F274" s="148"/>
      <c r="G274" s="148"/>
      <c r="H274" s="148"/>
      <c r="I274" s="148"/>
      <c r="J274" s="148"/>
      <c r="K274" s="148"/>
      <c r="L274" s="148"/>
      <c r="M274" s="148"/>
      <c r="N274" s="148"/>
      <c r="P274" s="149"/>
      <c r="Q274" s="143"/>
    </row>
    <row r="275" spans="3:17" x14ac:dyDescent="0.2">
      <c r="C275" s="148"/>
      <c r="D275" s="148"/>
      <c r="E275" s="148"/>
      <c r="F275" s="148"/>
      <c r="G275" s="148"/>
      <c r="H275" s="148"/>
      <c r="I275" s="148"/>
      <c r="J275" s="148"/>
      <c r="K275" s="148"/>
      <c r="L275" s="148"/>
      <c r="M275" s="148"/>
      <c r="N275" s="148"/>
      <c r="P275" s="149"/>
      <c r="Q275" s="143"/>
    </row>
    <row r="276" spans="3:17" x14ac:dyDescent="0.2">
      <c r="C276" s="148"/>
      <c r="D276" s="148"/>
      <c r="E276" s="148"/>
      <c r="F276" s="148"/>
      <c r="G276" s="148"/>
      <c r="H276" s="148"/>
      <c r="I276" s="148"/>
      <c r="J276" s="148"/>
      <c r="K276" s="148"/>
      <c r="L276" s="148"/>
      <c r="M276" s="148"/>
      <c r="N276" s="148"/>
      <c r="P276" s="149"/>
      <c r="Q276" s="143"/>
    </row>
    <row r="277" spans="3:17" x14ac:dyDescent="0.2">
      <c r="C277" s="148"/>
      <c r="D277" s="148"/>
      <c r="E277" s="148"/>
      <c r="F277" s="148"/>
      <c r="G277" s="148"/>
      <c r="H277" s="148"/>
      <c r="I277" s="148"/>
      <c r="J277" s="148"/>
      <c r="K277" s="148"/>
      <c r="L277" s="148"/>
      <c r="M277" s="148"/>
      <c r="N277" s="148"/>
      <c r="P277" s="149"/>
      <c r="Q277" s="143"/>
    </row>
    <row r="278" spans="3:17" x14ac:dyDescent="0.2">
      <c r="C278" s="148"/>
      <c r="D278" s="148"/>
      <c r="E278" s="148"/>
      <c r="F278" s="148"/>
      <c r="G278" s="148"/>
      <c r="H278" s="148"/>
      <c r="I278" s="148"/>
      <c r="J278" s="148"/>
      <c r="K278" s="148"/>
      <c r="L278" s="148"/>
      <c r="M278" s="148"/>
      <c r="N278" s="148"/>
      <c r="P278" s="149"/>
      <c r="Q278" s="143"/>
    </row>
    <row r="279" spans="3:17" x14ac:dyDescent="0.2">
      <c r="C279" s="148"/>
      <c r="D279" s="148"/>
      <c r="E279" s="148"/>
      <c r="F279" s="148"/>
      <c r="G279" s="148"/>
      <c r="H279" s="148"/>
      <c r="I279" s="148"/>
      <c r="J279" s="148"/>
      <c r="K279" s="148"/>
      <c r="L279" s="148"/>
      <c r="M279" s="148"/>
      <c r="N279" s="148"/>
      <c r="P279" s="149"/>
      <c r="Q279" s="143"/>
    </row>
    <row r="280" spans="3:17" x14ac:dyDescent="0.2">
      <c r="C280" s="148"/>
      <c r="D280" s="148"/>
      <c r="E280" s="148"/>
      <c r="F280" s="148"/>
      <c r="G280" s="148"/>
      <c r="H280" s="148"/>
      <c r="I280" s="148"/>
      <c r="J280" s="148"/>
      <c r="K280" s="148"/>
      <c r="L280" s="148"/>
      <c r="M280" s="148"/>
      <c r="N280" s="148"/>
      <c r="P280" s="149"/>
      <c r="Q280" s="143"/>
    </row>
    <row r="281" spans="3:17" x14ac:dyDescent="0.2">
      <c r="C281" s="148"/>
      <c r="D281" s="148"/>
      <c r="E281" s="148"/>
      <c r="F281" s="148"/>
      <c r="G281" s="148"/>
      <c r="H281" s="148"/>
      <c r="I281" s="148"/>
      <c r="J281" s="148"/>
      <c r="K281" s="148"/>
      <c r="L281" s="148"/>
      <c r="M281" s="148"/>
      <c r="N281" s="148"/>
      <c r="P281" s="149"/>
      <c r="Q281" s="143"/>
    </row>
    <row r="282" spans="3:17" x14ac:dyDescent="0.2">
      <c r="C282" s="148"/>
      <c r="D282" s="148"/>
      <c r="E282" s="148"/>
      <c r="F282" s="148"/>
      <c r="G282" s="148"/>
      <c r="H282" s="148"/>
      <c r="I282" s="148"/>
      <c r="J282" s="148"/>
      <c r="K282" s="148"/>
      <c r="L282" s="148"/>
      <c r="M282" s="148"/>
      <c r="N282" s="148"/>
      <c r="P282" s="149"/>
      <c r="Q282" s="143"/>
    </row>
    <row r="283" spans="3:17" x14ac:dyDescent="0.2">
      <c r="C283" s="148"/>
      <c r="D283" s="148"/>
      <c r="E283" s="148"/>
      <c r="F283" s="148"/>
      <c r="G283" s="148"/>
      <c r="H283" s="148"/>
      <c r="I283" s="148"/>
      <c r="J283" s="148"/>
      <c r="K283" s="148"/>
      <c r="L283" s="148"/>
      <c r="M283" s="148"/>
      <c r="N283" s="148"/>
      <c r="P283" s="149"/>
      <c r="Q283" s="143"/>
    </row>
    <row r="284" spans="3:17" x14ac:dyDescent="0.2">
      <c r="C284" s="148"/>
      <c r="D284" s="148"/>
      <c r="E284" s="148"/>
      <c r="F284" s="148"/>
      <c r="G284" s="148"/>
      <c r="H284" s="148"/>
      <c r="I284" s="148"/>
      <c r="J284" s="148"/>
      <c r="K284" s="148"/>
      <c r="L284" s="148"/>
      <c r="M284" s="148"/>
      <c r="N284" s="148"/>
      <c r="P284" s="149"/>
      <c r="Q284" s="143"/>
    </row>
    <row r="285" spans="3:17" x14ac:dyDescent="0.2">
      <c r="C285" s="148"/>
      <c r="D285" s="148"/>
      <c r="E285" s="148"/>
      <c r="F285" s="148"/>
      <c r="G285" s="148"/>
      <c r="H285" s="148"/>
      <c r="I285" s="148"/>
      <c r="J285" s="148"/>
      <c r="K285" s="148"/>
      <c r="L285" s="148"/>
      <c r="M285" s="148"/>
      <c r="N285" s="148"/>
      <c r="P285" s="149"/>
      <c r="Q285" s="143"/>
    </row>
    <row r="286" spans="3:17" x14ac:dyDescent="0.2">
      <c r="C286" s="148"/>
      <c r="D286" s="148"/>
      <c r="E286" s="148"/>
      <c r="F286" s="148"/>
      <c r="G286" s="148"/>
      <c r="H286" s="148"/>
      <c r="I286" s="148"/>
      <c r="J286" s="148"/>
      <c r="K286" s="148"/>
      <c r="L286" s="148"/>
      <c r="M286" s="148"/>
      <c r="N286" s="148"/>
      <c r="P286" s="149"/>
      <c r="Q286" s="143"/>
    </row>
    <row r="287" spans="3:17" x14ac:dyDescent="0.2">
      <c r="C287" s="148"/>
      <c r="D287" s="148"/>
      <c r="E287" s="148"/>
      <c r="F287" s="148"/>
      <c r="G287" s="148"/>
      <c r="H287" s="148"/>
      <c r="I287" s="148"/>
      <c r="J287" s="148"/>
      <c r="K287" s="148"/>
      <c r="L287" s="148"/>
      <c r="M287" s="148"/>
      <c r="N287" s="148"/>
      <c r="P287" s="149"/>
      <c r="Q287" s="143"/>
    </row>
    <row r="288" spans="3:17" x14ac:dyDescent="0.2">
      <c r="C288" s="148"/>
      <c r="D288" s="148"/>
      <c r="E288" s="148"/>
      <c r="F288" s="148"/>
      <c r="G288" s="148"/>
      <c r="H288" s="148"/>
      <c r="I288" s="148"/>
      <c r="J288" s="148"/>
      <c r="K288" s="148"/>
      <c r="L288" s="148"/>
      <c r="M288" s="148"/>
      <c r="N288" s="148"/>
      <c r="P288" s="149"/>
      <c r="Q288" s="143"/>
    </row>
    <row r="289" spans="3:17" x14ac:dyDescent="0.2">
      <c r="C289" s="148"/>
      <c r="D289" s="148"/>
      <c r="E289" s="148"/>
      <c r="F289" s="148"/>
      <c r="G289" s="148"/>
      <c r="H289" s="148"/>
      <c r="I289" s="148"/>
      <c r="J289" s="148"/>
      <c r="K289" s="148"/>
      <c r="L289" s="148"/>
      <c r="M289" s="148"/>
      <c r="N289" s="148"/>
      <c r="P289" s="149"/>
      <c r="Q289" s="143"/>
    </row>
    <row r="290" spans="3:17" x14ac:dyDescent="0.2">
      <c r="C290" s="148"/>
      <c r="D290" s="148"/>
      <c r="E290" s="148"/>
      <c r="F290" s="148"/>
      <c r="G290" s="148"/>
      <c r="H290" s="148"/>
      <c r="I290" s="148"/>
      <c r="J290" s="148"/>
      <c r="K290" s="148"/>
      <c r="L290" s="148"/>
      <c r="M290" s="148"/>
      <c r="N290" s="148"/>
      <c r="P290" s="149"/>
      <c r="Q290" s="143"/>
    </row>
    <row r="291" spans="3:17" x14ac:dyDescent="0.2">
      <c r="C291" s="148"/>
      <c r="D291" s="148"/>
      <c r="E291" s="148"/>
      <c r="F291" s="148"/>
      <c r="G291" s="148"/>
      <c r="H291" s="148"/>
      <c r="I291" s="148"/>
      <c r="J291" s="148"/>
      <c r="K291" s="148"/>
      <c r="L291" s="148"/>
      <c r="M291" s="148"/>
      <c r="N291" s="148"/>
      <c r="P291" s="149"/>
      <c r="Q291" s="143"/>
    </row>
    <row r="292" spans="3:17" x14ac:dyDescent="0.2">
      <c r="C292" s="148"/>
      <c r="D292" s="148"/>
      <c r="E292" s="148"/>
      <c r="F292" s="148"/>
      <c r="G292" s="148"/>
      <c r="H292" s="148"/>
      <c r="I292" s="148"/>
      <c r="J292" s="148"/>
      <c r="K292" s="148"/>
      <c r="L292" s="148"/>
      <c r="M292" s="148"/>
      <c r="N292" s="148"/>
      <c r="P292" s="149"/>
      <c r="Q292" s="143"/>
    </row>
    <row r="293" spans="3:17" x14ac:dyDescent="0.2">
      <c r="C293" s="148"/>
      <c r="D293" s="148"/>
      <c r="E293" s="148"/>
      <c r="F293" s="148"/>
      <c r="G293" s="148"/>
      <c r="H293" s="148"/>
      <c r="I293" s="148"/>
      <c r="J293" s="148"/>
      <c r="K293" s="148"/>
      <c r="L293" s="148"/>
      <c r="M293" s="148"/>
      <c r="N293" s="148"/>
      <c r="P293" s="149"/>
      <c r="Q293" s="143"/>
    </row>
    <row r="294" spans="3:17" x14ac:dyDescent="0.2">
      <c r="C294" s="148"/>
      <c r="D294" s="148"/>
      <c r="E294" s="148"/>
      <c r="F294" s="148"/>
      <c r="G294" s="148"/>
      <c r="H294" s="148"/>
      <c r="I294" s="148"/>
      <c r="J294" s="148"/>
      <c r="K294" s="148"/>
      <c r="L294" s="148"/>
      <c r="M294" s="148"/>
      <c r="N294" s="148"/>
      <c r="P294" s="149"/>
      <c r="Q294" s="143"/>
    </row>
    <row r="295" spans="3:17" x14ac:dyDescent="0.2">
      <c r="C295" s="148"/>
      <c r="D295" s="148"/>
      <c r="E295" s="148"/>
      <c r="F295" s="148"/>
      <c r="G295" s="148"/>
      <c r="H295" s="148"/>
      <c r="I295" s="148"/>
      <c r="J295" s="148"/>
      <c r="K295" s="148"/>
      <c r="L295" s="148"/>
      <c r="M295" s="148"/>
      <c r="N295" s="148"/>
      <c r="P295" s="149"/>
      <c r="Q295" s="143"/>
    </row>
    <row r="296" spans="3:17" x14ac:dyDescent="0.2">
      <c r="C296" s="148"/>
      <c r="D296" s="148"/>
      <c r="E296" s="148"/>
      <c r="F296" s="148"/>
      <c r="G296" s="148"/>
      <c r="H296" s="148"/>
      <c r="I296" s="148"/>
      <c r="J296" s="148"/>
      <c r="K296" s="148"/>
      <c r="L296" s="148"/>
      <c r="M296" s="148"/>
      <c r="N296" s="148"/>
      <c r="P296" s="149"/>
      <c r="Q296" s="143"/>
    </row>
    <row r="297" spans="3:17" x14ac:dyDescent="0.2">
      <c r="C297" s="148"/>
      <c r="D297" s="148"/>
      <c r="E297" s="148"/>
      <c r="F297" s="148"/>
      <c r="G297" s="148"/>
      <c r="H297" s="148"/>
      <c r="I297" s="148"/>
      <c r="J297" s="148"/>
      <c r="K297" s="148"/>
      <c r="L297" s="148"/>
      <c r="M297" s="148"/>
      <c r="N297" s="148"/>
      <c r="P297" s="149"/>
      <c r="Q297" s="143"/>
    </row>
    <row r="298" spans="3:17" x14ac:dyDescent="0.2">
      <c r="C298" s="148"/>
      <c r="D298" s="148"/>
      <c r="E298" s="148"/>
      <c r="F298" s="148"/>
      <c r="G298" s="148"/>
      <c r="H298" s="148"/>
      <c r="I298" s="148"/>
      <c r="J298" s="148"/>
      <c r="K298" s="148"/>
      <c r="L298" s="148"/>
      <c r="M298" s="148"/>
      <c r="N298" s="148"/>
      <c r="P298" s="149"/>
      <c r="Q298" s="143"/>
    </row>
    <row r="299" spans="3:17" x14ac:dyDescent="0.2">
      <c r="C299" s="148"/>
      <c r="D299" s="148"/>
      <c r="E299" s="148"/>
      <c r="F299" s="148"/>
      <c r="G299" s="148"/>
      <c r="H299" s="148"/>
      <c r="I299" s="148"/>
      <c r="J299" s="148"/>
      <c r="K299" s="148"/>
      <c r="L299" s="148"/>
      <c r="M299" s="148"/>
      <c r="N299" s="148"/>
      <c r="P299" s="149"/>
      <c r="Q299" s="143"/>
    </row>
    <row r="300" spans="3:17" x14ac:dyDescent="0.2">
      <c r="C300" s="148"/>
      <c r="D300" s="148"/>
      <c r="E300" s="148"/>
      <c r="F300" s="148"/>
      <c r="G300" s="148"/>
      <c r="H300" s="148"/>
      <c r="I300" s="148"/>
      <c r="J300" s="148"/>
      <c r="K300" s="148"/>
      <c r="L300" s="148"/>
      <c r="M300" s="148"/>
      <c r="N300" s="148"/>
      <c r="P300" s="149"/>
      <c r="Q300" s="143"/>
    </row>
    <row r="301" spans="3:17" x14ac:dyDescent="0.2">
      <c r="C301" s="148"/>
      <c r="D301" s="148"/>
      <c r="E301" s="148"/>
      <c r="F301" s="148"/>
      <c r="G301" s="148"/>
      <c r="H301" s="148"/>
      <c r="I301" s="148"/>
      <c r="J301" s="148"/>
      <c r="K301" s="148"/>
      <c r="L301" s="148"/>
      <c r="M301" s="148"/>
      <c r="N301" s="148"/>
      <c r="P301" s="149"/>
      <c r="Q301" s="143"/>
    </row>
    <row r="302" spans="3:17" x14ac:dyDescent="0.2">
      <c r="C302" s="148"/>
      <c r="D302" s="148"/>
      <c r="E302" s="148"/>
      <c r="F302" s="148"/>
      <c r="G302" s="148"/>
      <c r="H302" s="148"/>
      <c r="I302" s="148"/>
      <c r="J302" s="148"/>
      <c r="K302" s="148"/>
      <c r="L302" s="148"/>
      <c r="M302" s="148"/>
      <c r="N302" s="148"/>
      <c r="P302" s="149"/>
      <c r="Q302" s="143"/>
    </row>
    <row r="303" spans="3:17" x14ac:dyDescent="0.2">
      <c r="C303" s="148"/>
      <c r="D303" s="148"/>
      <c r="E303" s="148"/>
      <c r="F303" s="148"/>
      <c r="G303" s="148"/>
      <c r="H303" s="148"/>
      <c r="I303" s="148"/>
      <c r="J303" s="148"/>
      <c r="K303" s="148"/>
      <c r="L303" s="148"/>
      <c r="M303" s="148"/>
      <c r="N303" s="148"/>
      <c r="P303" s="149"/>
      <c r="Q303" s="143"/>
    </row>
    <row r="304" spans="3:17" x14ac:dyDescent="0.2">
      <c r="C304" s="148"/>
      <c r="D304" s="148"/>
      <c r="E304" s="148"/>
      <c r="F304" s="148"/>
      <c r="G304" s="148"/>
      <c r="H304" s="148"/>
      <c r="I304" s="148"/>
      <c r="J304" s="148"/>
      <c r="K304" s="148"/>
      <c r="L304" s="148"/>
      <c r="M304" s="148"/>
      <c r="N304" s="148"/>
      <c r="P304" s="149"/>
      <c r="Q304" s="143"/>
    </row>
    <row r="305" spans="3:17" x14ac:dyDescent="0.2">
      <c r="C305" s="148"/>
      <c r="D305" s="148"/>
      <c r="E305" s="148"/>
      <c r="F305" s="148"/>
      <c r="G305" s="148"/>
      <c r="H305" s="148"/>
      <c r="I305" s="148"/>
      <c r="J305" s="148"/>
      <c r="K305" s="148"/>
      <c r="L305" s="148"/>
      <c r="M305" s="148"/>
      <c r="N305" s="148"/>
      <c r="P305" s="149"/>
      <c r="Q305" s="143"/>
    </row>
    <row r="306" spans="3:17" x14ac:dyDescent="0.2">
      <c r="C306" s="148"/>
      <c r="D306" s="148"/>
      <c r="E306" s="148"/>
      <c r="F306" s="148"/>
      <c r="G306" s="148"/>
      <c r="H306" s="148"/>
      <c r="I306" s="148"/>
      <c r="J306" s="148"/>
      <c r="K306" s="148"/>
      <c r="L306" s="148"/>
      <c r="M306" s="148"/>
      <c r="N306" s="148"/>
      <c r="P306" s="149"/>
      <c r="Q306" s="143"/>
    </row>
    <row r="307" spans="3:17" x14ac:dyDescent="0.2">
      <c r="C307" s="148"/>
      <c r="D307" s="148"/>
      <c r="E307" s="148"/>
      <c r="F307" s="148"/>
      <c r="G307" s="148"/>
      <c r="H307" s="148"/>
      <c r="I307" s="148"/>
      <c r="J307" s="148"/>
      <c r="K307" s="148"/>
      <c r="L307" s="148"/>
      <c r="M307" s="148"/>
      <c r="N307" s="148"/>
      <c r="P307" s="149"/>
      <c r="Q307" s="143"/>
    </row>
    <row r="308" spans="3:17" x14ac:dyDescent="0.2">
      <c r="C308" s="148"/>
      <c r="D308" s="148"/>
      <c r="E308" s="148"/>
      <c r="F308" s="148"/>
      <c r="G308" s="148"/>
      <c r="H308" s="148"/>
      <c r="I308" s="148"/>
      <c r="J308" s="148"/>
      <c r="K308" s="148"/>
      <c r="L308" s="148"/>
      <c r="M308" s="148"/>
      <c r="N308" s="148"/>
      <c r="P308" s="149"/>
      <c r="Q308" s="143"/>
    </row>
    <row r="309" spans="3:17" x14ac:dyDescent="0.2">
      <c r="C309" s="148"/>
      <c r="D309" s="148"/>
      <c r="E309" s="148"/>
      <c r="F309" s="148"/>
      <c r="G309" s="148"/>
      <c r="H309" s="148"/>
      <c r="I309" s="148"/>
      <c r="J309" s="148"/>
      <c r="K309" s="148"/>
      <c r="L309" s="148"/>
      <c r="M309" s="148"/>
      <c r="N309" s="148"/>
      <c r="P309" s="149"/>
      <c r="Q309" s="143"/>
    </row>
    <row r="310" spans="3:17" x14ac:dyDescent="0.2">
      <c r="C310" s="148"/>
      <c r="D310" s="148"/>
      <c r="E310" s="148"/>
      <c r="F310" s="148"/>
      <c r="G310" s="148"/>
      <c r="H310" s="148"/>
      <c r="I310" s="148"/>
      <c r="J310" s="148"/>
      <c r="K310" s="148"/>
      <c r="L310" s="148"/>
      <c r="M310" s="148"/>
      <c r="N310" s="148"/>
      <c r="P310" s="149"/>
      <c r="Q310" s="143"/>
    </row>
    <row r="311" spans="3:17" x14ac:dyDescent="0.2">
      <c r="C311" s="148"/>
      <c r="D311" s="148"/>
      <c r="E311" s="148"/>
      <c r="F311" s="148"/>
      <c r="G311" s="148"/>
      <c r="H311" s="148"/>
      <c r="I311" s="148"/>
      <c r="J311" s="148"/>
      <c r="K311" s="148"/>
      <c r="L311" s="148"/>
      <c r="M311" s="148"/>
      <c r="N311" s="148"/>
      <c r="P311" s="149"/>
      <c r="Q311" s="143"/>
    </row>
    <row r="312" spans="3:17" x14ac:dyDescent="0.2">
      <c r="C312" s="148"/>
      <c r="D312" s="148"/>
      <c r="E312" s="148"/>
      <c r="F312" s="148"/>
      <c r="G312" s="148"/>
      <c r="H312" s="148"/>
      <c r="I312" s="148"/>
      <c r="J312" s="148"/>
      <c r="K312" s="148"/>
      <c r="L312" s="148"/>
      <c r="M312" s="148"/>
      <c r="N312" s="148"/>
      <c r="P312" s="149"/>
      <c r="Q312" s="143"/>
    </row>
    <row r="313" spans="3:17" x14ac:dyDescent="0.2">
      <c r="C313" s="148"/>
      <c r="D313" s="148"/>
      <c r="E313" s="148"/>
      <c r="F313" s="148"/>
      <c r="G313" s="148"/>
      <c r="H313" s="148"/>
      <c r="I313" s="148"/>
      <c r="J313" s="148"/>
      <c r="K313" s="148"/>
      <c r="L313" s="148"/>
      <c r="M313" s="148"/>
      <c r="N313" s="148"/>
      <c r="P313" s="149"/>
      <c r="Q313" s="143"/>
    </row>
    <row r="314" spans="3:17" x14ac:dyDescent="0.2">
      <c r="C314" s="148"/>
      <c r="D314" s="148"/>
      <c r="E314" s="148"/>
      <c r="F314" s="148"/>
      <c r="G314" s="148"/>
      <c r="H314" s="148"/>
      <c r="I314" s="148"/>
      <c r="J314" s="148"/>
      <c r="K314" s="148"/>
      <c r="L314" s="148"/>
      <c r="M314" s="148"/>
      <c r="N314" s="148"/>
      <c r="P314" s="149"/>
      <c r="Q314" s="143"/>
    </row>
    <row r="315" spans="3:17" x14ac:dyDescent="0.2">
      <c r="C315" s="148"/>
      <c r="D315" s="148"/>
      <c r="E315" s="148"/>
      <c r="F315" s="148"/>
      <c r="G315" s="148"/>
      <c r="H315" s="148"/>
      <c r="I315" s="148"/>
      <c r="J315" s="148"/>
      <c r="K315" s="148"/>
      <c r="L315" s="148"/>
      <c r="M315" s="148"/>
      <c r="N315" s="148"/>
      <c r="P315" s="149"/>
      <c r="Q315" s="143"/>
    </row>
    <row r="316" spans="3:17" x14ac:dyDescent="0.2">
      <c r="C316" s="148"/>
      <c r="D316" s="148"/>
      <c r="E316" s="148"/>
      <c r="F316" s="148"/>
      <c r="G316" s="148"/>
      <c r="H316" s="148"/>
      <c r="I316" s="148"/>
      <c r="J316" s="148"/>
      <c r="K316" s="148"/>
      <c r="L316" s="148"/>
      <c r="M316" s="148"/>
      <c r="N316" s="148"/>
      <c r="P316" s="149"/>
      <c r="Q316" s="143"/>
    </row>
    <row r="317" spans="3:17" x14ac:dyDescent="0.2">
      <c r="C317" s="148"/>
      <c r="D317" s="148"/>
      <c r="E317" s="148"/>
      <c r="F317" s="148"/>
      <c r="G317" s="148"/>
      <c r="H317" s="148"/>
      <c r="I317" s="148"/>
      <c r="J317" s="148"/>
      <c r="K317" s="148"/>
      <c r="L317" s="148"/>
      <c r="M317" s="148"/>
      <c r="N317" s="148"/>
      <c r="P317" s="149"/>
      <c r="Q317" s="143"/>
    </row>
    <row r="318" spans="3:17" x14ac:dyDescent="0.2">
      <c r="C318" s="148"/>
      <c r="D318" s="148"/>
      <c r="E318" s="148"/>
      <c r="F318" s="148"/>
      <c r="G318" s="148"/>
      <c r="H318" s="148"/>
      <c r="I318" s="148"/>
      <c r="J318" s="148"/>
      <c r="K318" s="148"/>
      <c r="L318" s="148"/>
      <c r="M318" s="148"/>
      <c r="N318" s="148"/>
      <c r="P318" s="149"/>
      <c r="Q318" s="143"/>
    </row>
    <row r="319" spans="3:17" x14ac:dyDescent="0.2">
      <c r="C319" s="148"/>
      <c r="D319" s="148"/>
      <c r="E319" s="148"/>
      <c r="F319" s="148"/>
      <c r="G319" s="148"/>
      <c r="H319" s="148"/>
      <c r="I319" s="148"/>
      <c r="J319" s="148"/>
      <c r="K319" s="148"/>
      <c r="L319" s="148"/>
      <c r="M319" s="148"/>
      <c r="N319" s="148"/>
      <c r="P319" s="149"/>
      <c r="Q319" s="143"/>
    </row>
    <row r="320" spans="3:17" x14ac:dyDescent="0.2">
      <c r="C320" s="148"/>
      <c r="D320" s="148"/>
      <c r="E320" s="148"/>
      <c r="F320" s="148"/>
      <c r="G320" s="148"/>
      <c r="H320" s="148"/>
      <c r="I320" s="148"/>
      <c r="J320" s="148"/>
      <c r="K320" s="148"/>
      <c r="L320" s="148"/>
      <c r="M320" s="148"/>
      <c r="N320" s="148"/>
      <c r="P320" s="149"/>
      <c r="Q320" s="143"/>
    </row>
    <row r="321" spans="3:17" x14ac:dyDescent="0.2">
      <c r="C321" s="148"/>
      <c r="D321" s="148"/>
      <c r="E321" s="148"/>
      <c r="F321" s="148"/>
      <c r="G321" s="148"/>
      <c r="H321" s="148"/>
      <c r="I321" s="148"/>
      <c r="J321" s="148"/>
      <c r="K321" s="148"/>
      <c r="L321" s="148"/>
      <c r="M321" s="148"/>
      <c r="N321" s="148"/>
      <c r="P321" s="149"/>
      <c r="Q321" s="143"/>
    </row>
    <row r="322" spans="3:17" x14ac:dyDescent="0.2">
      <c r="C322" s="148"/>
      <c r="D322" s="148"/>
      <c r="E322" s="148"/>
      <c r="F322" s="148"/>
      <c r="G322" s="148"/>
      <c r="H322" s="148"/>
      <c r="I322" s="148"/>
      <c r="J322" s="148"/>
      <c r="K322" s="148"/>
      <c r="L322" s="148"/>
      <c r="M322" s="148"/>
      <c r="N322" s="148"/>
      <c r="P322" s="149"/>
      <c r="Q322" s="143"/>
    </row>
    <row r="323" spans="3:17" x14ac:dyDescent="0.2">
      <c r="C323" s="148"/>
      <c r="D323" s="148"/>
      <c r="E323" s="148"/>
      <c r="F323" s="148"/>
      <c r="G323" s="148"/>
      <c r="H323" s="148"/>
      <c r="I323" s="148"/>
      <c r="J323" s="148"/>
      <c r="K323" s="148"/>
      <c r="L323" s="148"/>
      <c r="M323" s="148"/>
      <c r="N323" s="148"/>
      <c r="P323" s="149"/>
      <c r="Q323" s="143"/>
    </row>
    <row r="324" spans="3:17" x14ac:dyDescent="0.2">
      <c r="C324" s="148"/>
      <c r="D324" s="148"/>
      <c r="E324" s="148"/>
      <c r="F324" s="148"/>
      <c r="G324" s="148"/>
      <c r="H324" s="148"/>
      <c r="I324" s="148"/>
      <c r="J324" s="148"/>
      <c r="K324" s="148"/>
      <c r="L324" s="148"/>
      <c r="M324" s="148"/>
      <c r="N324" s="148"/>
      <c r="P324" s="149"/>
      <c r="Q324" s="143"/>
    </row>
    <row r="325" spans="3:17" x14ac:dyDescent="0.2">
      <c r="C325" s="148"/>
      <c r="D325" s="148"/>
      <c r="E325" s="148"/>
      <c r="F325" s="148"/>
      <c r="G325" s="148"/>
      <c r="H325" s="148"/>
      <c r="I325" s="148"/>
      <c r="J325" s="148"/>
      <c r="K325" s="148"/>
      <c r="L325" s="148"/>
      <c r="M325" s="148"/>
      <c r="N325" s="148"/>
      <c r="P325" s="149"/>
      <c r="Q325" s="143"/>
    </row>
    <row r="326" spans="3:17" x14ac:dyDescent="0.2">
      <c r="C326" s="148"/>
      <c r="D326" s="148"/>
      <c r="E326" s="148"/>
      <c r="F326" s="148"/>
      <c r="G326" s="148"/>
      <c r="H326" s="148"/>
      <c r="I326" s="148"/>
      <c r="J326" s="148"/>
      <c r="K326" s="148"/>
      <c r="L326" s="148"/>
      <c r="M326" s="148"/>
      <c r="N326" s="148"/>
      <c r="P326" s="149"/>
      <c r="Q326" s="143"/>
    </row>
    <row r="327" spans="3:17" x14ac:dyDescent="0.2">
      <c r="C327" s="148"/>
      <c r="D327" s="148"/>
      <c r="E327" s="148"/>
      <c r="F327" s="148"/>
      <c r="G327" s="148"/>
      <c r="H327" s="148"/>
      <c r="I327" s="148"/>
      <c r="J327" s="148"/>
      <c r="K327" s="148"/>
      <c r="L327" s="148"/>
      <c r="M327" s="148"/>
      <c r="N327" s="148"/>
      <c r="P327" s="149"/>
      <c r="Q327" s="143"/>
    </row>
    <row r="328" spans="3:17" x14ac:dyDescent="0.2">
      <c r="C328" s="148"/>
      <c r="D328" s="148"/>
      <c r="E328" s="148"/>
      <c r="F328" s="148"/>
      <c r="G328" s="148"/>
      <c r="H328" s="148"/>
      <c r="I328" s="148"/>
      <c r="J328" s="148"/>
      <c r="K328" s="148"/>
      <c r="L328" s="148"/>
      <c r="M328" s="148"/>
      <c r="N328" s="148"/>
      <c r="P328" s="149"/>
      <c r="Q328" s="143"/>
    </row>
    <row r="329" spans="3:17" x14ac:dyDescent="0.2">
      <c r="C329" s="148"/>
      <c r="D329" s="148"/>
      <c r="E329" s="148"/>
      <c r="F329" s="148"/>
      <c r="G329" s="148"/>
      <c r="H329" s="148"/>
      <c r="I329" s="148"/>
      <c r="J329" s="148"/>
      <c r="K329" s="148"/>
      <c r="L329" s="148"/>
      <c r="M329" s="148"/>
      <c r="N329" s="148"/>
      <c r="P329" s="149"/>
      <c r="Q329" s="143"/>
    </row>
    <row r="330" spans="3:17" x14ac:dyDescent="0.2">
      <c r="C330" s="148"/>
      <c r="D330" s="148"/>
      <c r="E330" s="148"/>
      <c r="F330" s="148"/>
      <c r="G330" s="148"/>
      <c r="H330" s="148"/>
      <c r="I330" s="148"/>
      <c r="J330" s="148"/>
      <c r="K330" s="148"/>
      <c r="L330" s="148"/>
      <c r="M330" s="148"/>
      <c r="N330" s="148"/>
      <c r="P330" s="149"/>
      <c r="Q330" s="143"/>
    </row>
    <row r="331" spans="3:17" x14ac:dyDescent="0.2">
      <c r="C331" s="148"/>
      <c r="D331" s="148"/>
      <c r="E331" s="148"/>
      <c r="F331" s="148"/>
      <c r="G331" s="148"/>
      <c r="H331" s="148"/>
      <c r="I331" s="148"/>
      <c r="J331" s="148"/>
      <c r="K331" s="148"/>
      <c r="L331" s="148"/>
      <c r="M331" s="148"/>
      <c r="N331" s="148"/>
      <c r="P331" s="149"/>
      <c r="Q331" s="143"/>
    </row>
    <row r="332" spans="3:17" x14ac:dyDescent="0.2">
      <c r="C332" s="148"/>
      <c r="D332" s="148"/>
      <c r="E332" s="148"/>
      <c r="F332" s="148"/>
      <c r="G332" s="148"/>
      <c r="H332" s="148"/>
      <c r="I332" s="148"/>
      <c r="J332" s="148"/>
      <c r="K332" s="148"/>
      <c r="L332" s="148"/>
      <c r="M332" s="148"/>
      <c r="N332" s="148"/>
      <c r="P332" s="149"/>
      <c r="Q332" s="143"/>
    </row>
    <row r="333" spans="3:17" x14ac:dyDescent="0.2">
      <c r="C333" s="148"/>
      <c r="D333" s="148"/>
      <c r="E333" s="148"/>
      <c r="F333" s="148"/>
      <c r="G333" s="148"/>
      <c r="H333" s="148"/>
      <c r="I333" s="148"/>
      <c r="J333" s="148"/>
      <c r="K333" s="148"/>
      <c r="L333" s="148"/>
      <c r="M333" s="148"/>
      <c r="N333" s="148"/>
      <c r="P333" s="149"/>
      <c r="Q333" s="143"/>
    </row>
    <row r="334" spans="3:17" x14ac:dyDescent="0.2">
      <c r="C334" s="148"/>
      <c r="D334" s="148"/>
      <c r="E334" s="148"/>
      <c r="F334" s="148"/>
      <c r="G334" s="148"/>
      <c r="H334" s="148"/>
      <c r="I334" s="148"/>
      <c r="J334" s="148"/>
      <c r="K334" s="148"/>
      <c r="L334" s="148"/>
      <c r="M334" s="148"/>
      <c r="N334" s="148"/>
      <c r="P334" s="149"/>
      <c r="Q334" s="143"/>
    </row>
    <row r="335" spans="3:17" x14ac:dyDescent="0.2">
      <c r="C335" s="148"/>
      <c r="D335" s="148"/>
      <c r="E335" s="148"/>
      <c r="F335" s="148"/>
      <c r="G335" s="148"/>
      <c r="H335" s="148"/>
      <c r="I335" s="148"/>
      <c r="J335" s="148"/>
      <c r="K335" s="148"/>
      <c r="L335" s="148"/>
      <c r="M335" s="148"/>
      <c r="N335" s="148"/>
      <c r="P335" s="149"/>
      <c r="Q335" s="143"/>
    </row>
    <row r="336" spans="3:17" x14ac:dyDescent="0.2">
      <c r="C336" s="148"/>
      <c r="D336" s="148"/>
      <c r="E336" s="148"/>
      <c r="F336" s="148"/>
      <c r="G336" s="148"/>
      <c r="H336" s="148"/>
      <c r="I336" s="148"/>
      <c r="J336" s="148"/>
      <c r="K336" s="148"/>
      <c r="L336" s="148"/>
      <c r="M336" s="148"/>
      <c r="N336" s="148"/>
      <c r="P336" s="149"/>
      <c r="Q336" s="143"/>
    </row>
    <row r="337" spans="3:17" x14ac:dyDescent="0.2">
      <c r="C337" s="148"/>
      <c r="D337" s="148"/>
      <c r="E337" s="148"/>
      <c r="F337" s="148"/>
      <c r="G337" s="148"/>
      <c r="H337" s="148"/>
      <c r="I337" s="148"/>
      <c r="J337" s="148"/>
      <c r="K337" s="148"/>
      <c r="L337" s="148"/>
      <c r="M337" s="148"/>
      <c r="N337" s="148"/>
      <c r="P337" s="149"/>
      <c r="Q337" s="143"/>
    </row>
    <row r="338" spans="3:17" x14ac:dyDescent="0.2">
      <c r="C338" s="148"/>
      <c r="D338" s="148"/>
      <c r="E338" s="148"/>
      <c r="F338" s="148"/>
      <c r="G338" s="148"/>
      <c r="H338" s="148"/>
      <c r="I338" s="148"/>
      <c r="J338" s="148"/>
      <c r="K338" s="148"/>
      <c r="L338" s="148"/>
      <c r="M338" s="148"/>
      <c r="N338" s="148"/>
      <c r="P338" s="149"/>
      <c r="Q338" s="143"/>
    </row>
    <row r="339" spans="3:17" x14ac:dyDescent="0.2">
      <c r="C339" s="148"/>
      <c r="D339" s="148"/>
      <c r="E339" s="148"/>
      <c r="F339" s="148"/>
      <c r="G339" s="148"/>
      <c r="H339" s="148"/>
      <c r="I339" s="148"/>
      <c r="J339" s="148"/>
      <c r="K339" s="148"/>
      <c r="L339" s="148"/>
      <c r="M339" s="148"/>
      <c r="N339" s="148"/>
      <c r="P339" s="149"/>
      <c r="Q339" s="143"/>
    </row>
    <row r="340" spans="3:17" x14ac:dyDescent="0.2">
      <c r="C340" s="148"/>
      <c r="D340" s="148"/>
      <c r="E340" s="148"/>
      <c r="F340" s="148"/>
      <c r="G340" s="148"/>
      <c r="H340" s="148"/>
      <c r="I340" s="148"/>
      <c r="J340" s="148"/>
      <c r="K340" s="148"/>
      <c r="L340" s="148"/>
      <c r="M340" s="148"/>
      <c r="N340" s="148"/>
      <c r="P340" s="149"/>
      <c r="Q340" s="143"/>
    </row>
    <row r="341" spans="3:17" x14ac:dyDescent="0.2">
      <c r="C341" s="148"/>
      <c r="D341" s="148"/>
      <c r="E341" s="148"/>
      <c r="F341" s="148"/>
      <c r="G341" s="148"/>
      <c r="H341" s="148"/>
      <c r="I341" s="148"/>
      <c r="J341" s="148"/>
      <c r="K341" s="148"/>
      <c r="L341" s="148"/>
      <c r="M341" s="148"/>
      <c r="N341" s="148"/>
      <c r="P341" s="149"/>
      <c r="Q341" s="143"/>
    </row>
    <row r="342" spans="3:17" x14ac:dyDescent="0.2">
      <c r="C342" s="148"/>
      <c r="D342" s="148"/>
      <c r="E342" s="148"/>
      <c r="F342" s="148"/>
      <c r="G342" s="148"/>
      <c r="H342" s="148"/>
      <c r="I342" s="148"/>
      <c r="J342" s="148"/>
      <c r="K342" s="148"/>
      <c r="L342" s="148"/>
      <c r="M342" s="148"/>
      <c r="N342" s="148"/>
      <c r="P342" s="149"/>
      <c r="Q342" s="143"/>
    </row>
    <row r="343" spans="3:17" x14ac:dyDescent="0.2">
      <c r="C343" s="148"/>
      <c r="D343" s="148"/>
      <c r="E343" s="148"/>
      <c r="F343" s="148"/>
      <c r="G343" s="148"/>
      <c r="H343" s="148"/>
      <c r="I343" s="148"/>
      <c r="J343" s="148"/>
      <c r="K343" s="148"/>
      <c r="L343" s="148"/>
      <c r="M343" s="148"/>
      <c r="N343" s="148"/>
      <c r="P343" s="149"/>
      <c r="Q343" s="143"/>
    </row>
    <row r="344" spans="3:17" x14ac:dyDescent="0.2">
      <c r="C344" s="148"/>
      <c r="D344" s="148"/>
      <c r="E344" s="148"/>
      <c r="F344" s="148"/>
      <c r="G344" s="148"/>
      <c r="H344" s="148"/>
      <c r="I344" s="148"/>
      <c r="J344" s="148"/>
      <c r="K344" s="148"/>
      <c r="L344" s="148"/>
      <c r="M344" s="148"/>
      <c r="N344" s="148"/>
      <c r="P344" s="149"/>
      <c r="Q344" s="143"/>
    </row>
    <row r="345" spans="3:17" x14ac:dyDescent="0.2">
      <c r="C345" s="148"/>
      <c r="D345" s="148"/>
      <c r="E345" s="148"/>
      <c r="F345" s="148"/>
      <c r="G345" s="148"/>
      <c r="H345" s="148"/>
      <c r="I345" s="148"/>
      <c r="J345" s="148"/>
      <c r="K345" s="148"/>
      <c r="L345" s="148"/>
      <c r="M345" s="148"/>
      <c r="N345" s="148"/>
      <c r="P345" s="149"/>
      <c r="Q345" s="143"/>
    </row>
    <row r="346" spans="3:17" x14ac:dyDescent="0.2">
      <c r="C346" s="148"/>
      <c r="D346" s="148"/>
      <c r="E346" s="148"/>
      <c r="F346" s="148"/>
      <c r="G346" s="148"/>
      <c r="H346" s="148"/>
      <c r="I346" s="148"/>
      <c r="J346" s="148"/>
      <c r="K346" s="148"/>
      <c r="L346" s="148"/>
      <c r="M346" s="148"/>
      <c r="N346" s="148"/>
      <c r="P346" s="149"/>
      <c r="Q346" s="143"/>
    </row>
    <row r="347" spans="3:17" x14ac:dyDescent="0.2">
      <c r="C347" s="148"/>
      <c r="D347" s="148"/>
      <c r="E347" s="148"/>
      <c r="F347" s="148"/>
      <c r="G347" s="148"/>
      <c r="H347" s="148"/>
      <c r="I347" s="148"/>
      <c r="J347" s="148"/>
      <c r="K347" s="148"/>
      <c r="L347" s="148"/>
      <c r="M347" s="148"/>
      <c r="N347" s="148"/>
      <c r="P347" s="149"/>
      <c r="Q347" s="143"/>
    </row>
    <row r="348" spans="3:17" x14ac:dyDescent="0.2">
      <c r="C348" s="148"/>
      <c r="D348" s="148"/>
      <c r="E348" s="148"/>
      <c r="F348" s="148"/>
      <c r="G348" s="148"/>
      <c r="H348" s="148"/>
      <c r="I348" s="148"/>
      <c r="J348" s="148"/>
      <c r="K348" s="148"/>
      <c r="L348" s="148"/>
      <c r="M348" s="148"/>
      <c r="N348" s="148"/>
      <c r="P348" s="149"/>
      <c r="Q348" s="143"/>
    </row>
    <row r="349" spans="3:17" x14ac:dyDescent="0.2">
      <c r="C349" s="148"/>
      <c r="D349" s="148"/>
      <c r="E349" s="148"/>
      <c r="F349" s="148"/>
      <c r="G349" s="148"/>
      <c r="H349" s="148"/>
      <c r="I349" s="148"/>
      <c r="J349" s="148"/>
      <c r="K349" s="148"/>
      <c r="L349" s="148"/>
      <c r="M349" s="148"/>
      <c r="N349" s="148"/>
      <c r="P349" s="149"/>
      <c r="Q349" s="143"/>
    </row>
    <row r="350" spans="3:17" x14ac:dyDescent="0.2">
      <c r="C350" s="148"/>
      <c r="D350" s="148"/>
      <c r="E350" s="148"/>
      <c r="F350" s="148"/>
      <c r="G350" s="148"/>
      <c r="H350" s="148"/>
      <c r="I350" s="148"/>
      <c r="J350" s="148"/>
      <c r="K350" s="148"/>
      <c r="L350" s="148"/>
      <c r="M350" s="148"/>
      <c r="N350" s="148"/>
      <c r="P350" s="149"/>
      <c r="Q350" s="143"/>
    </row>
    <row r="351" spans="3:17" x14ac:dyDescent="0.2">
      <c r="C351" s="148"/>
      <c r="D351" s="148"/>
      <c r="E351" s="148"/>
      <c r="F351" s="148"/>
      <c r="G351" s="148"/>
      <c r="H351" s="148"/>
      <c r="I351" s="148"/>
      <c r="J351" s="148"/>
      <c r="K351" s="148"/>
      <c r="L351" s="148"/>
      <c r="M351" s="148"/>
      <c r="N351" s="148"/>
      <c r="P351" s="149"/>
      <c r="Q351" s="143"/>
    </row>
    <row r="352" spans="3:17" x14ac:dyDescent="0.2">
      <c r="C352" s="148"/>
      <c r="D352" s="148"/>
      <c r="E352" s="148"/>
      <c r="F352" s="148"/>
      <c r="G352" s="148"/>
      <c r="H352" s="148"/>
      <c r="I352" s="148"/>
      <c r="J352" s="148"/>
      <c r="K352" s="148"/>
      <c r="L352" s="148"/>
      <c r="M352" s="148"/>
      <c r="N352" s="148"/>
      <c r="P352" s="149"/>
      <c r="Q352" s="143"/>
    </row>
    <row r="353" spans="3:17" x14ac:dyDescent="0.2">
      <c r="C353" s="148"/>
      <c r="D353" s="148"/>
      <c r="E353" s="148"/>
      <c r="F353" s="148"/>
      <c r="G353" s="148"/>
      <c r="H353" s="148"/>
      <c r="I353" s="148"/>
      <c r="J353" s="148"/>
      <c r="K353" s="148"/>
      <c r="L353" s="148"/>
      <c r="M353" s="148"/>
      <c r="N353" s="148"/>
      <c r="P353" s="149"/>
      <c r="Q353" s="143"/>
    </row>
    <row r="354" spans="3:17" x14ac:dyDescent="0.2">
      <c r="C354" s="148"/>
      <c r="D354" s="148"/>
      <c r="E354" s="148"/>
      <c r="F354" s="148"/>
      <c r="G354" s="148"/>
      <c r="H354" s="148"/>
      <c r="I354" s="148"/>
      <c r="J354" s="148"/>
      <c r="K354" s="148"/>
      <c r="L354" s="148"/>
      <c r="M354" s="148"/>
      <c r="N354" s="148"/>
      <c r="P354" s="149"/>
      <c r="Q354" s="143"/>
    </row>
    <row r="355" spans="3:17" x14ac:dyDescent="0.2">
      <c r="C355" s="148"/>
      <c r="D355" s="148"/>
      <c r="E355" s="148"/>
      <c r="F355" s="148"/>
      <c r="G355" s="148"/>
      <c r="H355" s="148"/>
      <c r="I355" s="148"/>
      <c r="J355" s="148"/>
      <c r="K355" s="148"/>
      <c r="L355" s="148"/>
      <c r="M355" s="148"/>
      <c r="N355" s="148"/>
      <c r="P355" s="149"/>
      <c r="Q355" s="143"/>
    </row>
    <row r="356" spans="3:17" x14ac:dyDescent="0.2">
      <c r="C356" s="148"/>
      <c r="D356" s="148"/>
      <c r="E356" s="148"/>
      <c r="F356" s="148"/>
      <c r="G356" s="148"/>
      <c r="H356" s="148"/>
      <c r="I356" s="148"/>
      <c r="J356" s="148"/>
      <c r="K356" s="148"/>
      <c r="L356" s="148"/>
      <c r="M356" s="148"/>
      <c r="N356" s="148"/>
      <c r="P356" s="149"/>
      <c r="Q356" s="143"/>
    </row>
    <row r="357" spans="3:17" x14ac:dyDescent="0.2">
      <c r="C357" s="148"/>
      <c r="D357" s="148"/>
      <c r="E357" s="148"/>
      <c r="F357" s="148"/>
      <c r="G357" s="148"/>
      <c r="H357" s="148"/>
      <c r="I357" s="148"/>
      <c r="J357" s="148"/>
      <c r="K357" s="148"/>
      <c r="L357" s="148"/>
      <c r="M357" s="148"/>
      <c r="N357" s="148"/>
      <c r="P357" s="149"/>
      <c r="Q357" s="143"/>
    </row>
    <row r="358" spans="3:17" x14ac:dyDescent="0.2">
      <c r="C358" s="148"/>
      <c r="D358" s="148"/>
      <c r="E358" s="148"/>
      <c r="F358" s="148"/>
      <c r="G358" s="148"/>
      <c r="H358" s="148"/>
      <c r="I358" s="148"/>
      <c r="J358" s="148"/>
      <c r="K358" s="148"/>
      <c r="L358" s="148"/>
      <c r="M358" s="148"/>
      <c r="N358" s="148"/>
      <c r="P358" s="149"/>
      <c r="Q358" s="143"/>
    </row>
    <row r="359" spans="3:17" x14ac:dyDescent="0.2">
      <c r="C359" s="148"/>
      <c r="D359" s="148"/>
      <c r="E359" s="148"/>
      <c r="F359" s="148"/>
      <c r="G359" s="148"/>
      <c r="H359" s="148"/>
      <c r="I359" s="148"/>
      <c r="J359" s="148"/>
      <c r="K359" s="148"/>
      <c r="L359" s="148"/>
      <c r="M359" s="148"/>
      <c r="N359" s="148"/>
      <c r="P359" s="149"/>
      <c r="Q359" s="143"/>
    </row>
    <row r="360" spans="3:17" x14ac:dyDescent="0.2">
      <c r="C360" s="148"/>
      <c r="D360" s="148"/>
      <c r="E360" s="148"/>
      <c r="F360" s="148"/>
      <c r="G360" s="148"/>
      <c r="H360" s="148"/>
      <c r="I360" s="148"/>
      <c r="J360" s="148"/>
      <c r="K360" s="148"/>
      <c r="L360" s="148"/>
      <c r="M360" s="148"/>
      <c r="N360" s="148"/>
      <c r="P360" s="149"/>
      <c r="Q360" s="143"/>
    </row>
    <row r="361" spans="3:17" x14ac:dyDescent="0.2">
      <c r="C361" s="148"/>
      <c r="D361" s="148"/>
      <c r="E361" s="148"/>
      <c r="F361" s="148"/>
      <c r="G361" s="148"/>
      <c r="H361" s="148"/>
      <c r="I361" s="148"/>
      <c r="J361" s="148"/>
      <c r="K361" s="148"/>
      <c r="L361" s="148"/>
      <c r="M361" s="148"/>
      <c r="N361" s="148"/>
      <c r="P361" s="149"/>
      <c r="Q361" s="143"/>
    </row>
    <row r="362" spans="3:17" x14ac:dyDescent="0.2">
      <c r="C362" s="148"/>
      <c r="D362" s="148"/>
      <c r="E362" s="148"/>
      <c r="F362" s="148"/>
      <c r="G362" s="148"/>
      <c r="H362" s="148"/>
      <c r="I362" s="148"/>
      <c r="J362" s="148"/>
      <c r="K362" s="148"/>
      <c r="L362" s="148"/>
      <c r="M362" s="148"/>
      <c r="N362" s="148"/>
      <c r="P362" s="149"/>
      <c r="Q362" s="143"/>
    </row>
    <row r="363" spans="3:17" x14ac:dyDescent="0.2">
      <c r="C363" s="148"/>
      <c r="D363" s="148"/>
      <c r="E363" s="148"/>
      <c r="F363" s="148"/>
      <c r="G363" s="148"/>
      <c r="H363" s="148"/>
      <c r="I363" s="148"/>
      <c r="J363" s="148"/>
      <c r="K363" s="148"/>
      <c r="L363" s="148"/>
      <c r="M363" s="148"/>
      <c r="N363" s="148"/>
      <c r="P363" s="149"/>
      <c r="Q363" s="143"/>
    </row>
    <row r="364" spans="3:17" x14ac:dyDescent="0.2">
      <c r="C364" s="148"/>
      <c r="D364" s="148"/>
      <c r="E364" s="148"/>
      <c r="F364" s="148"/>
      <c r="G364" s="148"/>
      <c r="H364" s="148"/>
      <c r="I364" s="148"/>
      <c r="J364" s="148"/>
      <c r="K364" s="148"/>
      <c r="L364" s="148"/>
      <c r="M364" s="148"/>
      <c r="N364" s="148"/>
      <c r="P364" s="149"/>
      <c r="Q364" s="143"/>
    </row>
    <row r="365" spans="3:17" x14ac:dyDescent="0.2">
      <c r="C365" s="148"/>
      <c r="D365" s="148"/>
      <c r="E365" s="148"/>
      <c r="F365" s="148"/>
      <c r="G365" s="148"/>
      <c r="H365" s="148"/>
      <c r="I365" s="148"/>
      <c r="J365" s="148"/>
      <c r="K365" s="148"/>
      <c r="L365" s="148"/>
      <c r="M365" s="148"/>
      <c r="N365" s="148"/>
      <c r="P365" s="149"/>
      <c r="Q365" s="143"/>
    </row>
    <row r="366" spans="3:17" x14ac:dyDescent="0.2">
      <c r="C366" s="148"/>
      <c r="D366" s="148"/>
      <c r="E366" s="148"/>
      <c r="F366" s="148"/>
      <c r="G366" s="148"/>
      <c r="H366" s="148"/>
      <c r="I366" s="148"/>
      <c r="J366" s="148"/>
      <c r="K366" s="148"/>
      <c r="L366" s="148"/>
      <c r="M366" s="148"/>
      <c r="N366" s="148"/>
      <c r="P366" s="149"/>
      <c r="Q366" s="143"/>
    </row>
    <row r="367" spans="3:17" x14ac:dyDescent="0.2">
      <c r="C367" s="148"/>
      <c r="D367" s="148"/>
      <c r="E367" s="148"/>
      <c r="F367" s="148"/>
      <c r="G367" s="148"/>
      <c r="H367" s="148"/>
      <c r="I367" s="148"/>
      <c r="J367" s="148"/>
      <c r="K367" s="148"/>
      <c r="L367" s="148"/>
      <c r="M367" s="148"/>
      <c r="N367" s="148"/>
      <c r="P367" s="149"/>
      <c r="Q367" s="143"/>
    </row>
    <row r="368" spans="3:17" x14ac:dyDescent="0.2">
      <c r="C368" s="148"/>
      <c r="D368" s="148"/>
      <c r="E368" s="148"/>
      <c r="F368" s="148"/>
      <c r="G368" s="148"/>
      <c r="H368" s="148"/>
      <c r="I368" s="148"/>
      <c r="J368" s="148"/>
      <c r="K368" s="148"/>
      <c r="L368" s="148"/>
      <c r="M368" s="148"/>
      <c r="N368" s="148"/>
      <c r="P368" s="149"/>
      <c r="Q368" s="143"/>
    </row>
    <row r="369" spans="3:17" x14ac:dyDescent="0.2">
      <c r="C369" s="148"/>
      <c r="D369" s="148"/>
      <c r="E369" s="148"/>
      <c r="F369" s="148"/>
      <c r="G369" s="148"/>
      <c r="H369" s="148"/>
      <c r="I369" s="148"/>
      <c r="J369" s="148"/>
      <c r="K369" s="148"/>
      <c r="L369" s="148"/>
      <c r="M369" s="148"/>
      <c r="N369" s="148"/>
      <c r="P369" s="149"/>
      <c r="Q369" s="143"/>
    </row>
    <row r="370" spans="3:17" x14ac:dyDescent="0.2">
      <c r="C370" s="148"/>
      <c r="D370" s="148"/>
      <c r="E370" s="148"/>
      <c r="F370" s="148"/>
      <c r="G370" s="148"/>
      <c r="H370" s="148"/>
      <c r="I370" s="148"/>
      <c r="J370" s="148"/>
      <c r="K370" s="148"/>
      <c r="L370" s="148"/>
      <c r="M370" s="148"/>
      <c r="N370" s="148"/>
      <c r="P370" s="149"/>
      <c r="Q370" s="143"/>
    </row>
    <row r="371" spans="3:17" x14ac:dyDescent="0.2">
      <c r="C371" s="148"/>
      <c r="D371" s="148"/>
      <c r="E371" s="148"/>
      <c r="F371" s="148"/>
      <c r="G371" s="148"/>
      <c r="H371" s="148"/>
      <c r="I371" s="148"/>
      <c r="J371" s="148"/>
      <c r="K371" s="148"/>
      <c r="L371" s="148"/>
      <c r="M371" s="148"/>
      <c r="N371" s="148"/>
      <c r="P371" s="149"/>
      <c r="Q371" s="143"/>
    </row>
    <row r="372" spans="3:17" x14ac:dyDescent="0.2">
      <c r="C372" s="148"/>
      <c r="D372" s="148"/>
      <c r="E372" s="148"/>
      <c r="F372" s="148"/>
      <c r="G372" s="148"/>
      <c r="H372" s="148"/>
      <c r="I372" s="148"/>
      <c r="J372" s="148"/>
      <c r="K372" s="148"/>
      <c r="L372" s="148"/>
      <c r="M372" s="148"/>
      <c r="N372" s="148"/>
      <c r="P372" s="149"/>
      <c r="Q372" s="143"/>
    </row>
    <row r="373" spans="3:17" x14ac:dyDescent="0.2">
      <c r="C373" s="148"/>
      <c r="D373" s="148"/>
      <c r="E373" s="148"/>
      <c r="F373" s="148"/>
      <c r="G373" s="148"/>
      <c r="H373" s="148"/>
      <c r="I373" s="148"/>
      <c r="J373" s="148"/>
      <c r="K373" s="148"/>
      <c r="L373" s="148"/>
      <c r="M373" s="148"/>
      <c r="N373" s="148"/>
      <c r="P373" s="149"/>
      <c r="Q373" s="143"/>
    </row>
    <row r="374" spans="3:17" x14ac:dyDescent="0.2">
      <c r="C374" s="148"/>
      <c r="D374" s="148"/>
      <c r="E374" s="148"/>
      <c r="F374" s="148"/>
      <c r="G374" s="148"/>
      <c r="H374" s="148"/>
      <c r="I374" s="148"/>
      <c r="J374" s="148"/>
      <c r="K374" s="148"/>
      <c r="L374" s="148"/>
      <c r="M374" s="148"/>
      <c r="N374" s="148"/>
      <c r="P374" s="149"/>
      <c r="Q374" s="143"/>
    </row>
    <row r="375" spans="3:17" x14ac:dyDescent="0.2">
      <c r="C375" s="148"/>
      <c r="D375" s="148"/>
      <c r="E375" s="148"/>
      <c r="F375" s="148"/>
      <c r="G375" s="148"/>
      <c r="H375" s="148"/>
      <c r="I375" s="148"/>
      <c r="J375" s="148"/>
      <c r="K375" s="148"/>
      <c r="L375" s="148"/>
      <c r="M375" s="148"/>
      <c r="N375" s="148"/>
      <c r="P375" s="149"/>
      <c r="Q375" s="143"/>
    </row>
    <row r="376" spans="3:17" x14ac:dyDescent="0.2">
      <c r="C376" s="148"/>
      <c r="D376" s="148"/>
      <c r="E376" s="148"/>
      <c r="F376" s="148"/>
      <c r="G376" s="148"/>
      <c r="H376" s="148"/>
      <c r="I376" s="148"/>
      <c r="J376" s="148"/>
      <c r="K376" s="148"/>
      <c r="L376" s="148"/>
      <c r="M376" s="148"/>
      <c r="N376" s="148"/>
      <c r="P376" s="149"/>
      <c r="Q376" s="143"/>
    </row>
    <row r="377" spans="3:17" x14ac:dyDescent="0.2">
      <c r="C377" s="148"/>
      <c r="D377" s="148"/>
      <c r="E377" s="148"/>
      <c r="F377" s="148"/>
      <c r="G377" s="148"/>
      <c r="H377" s="148"/>
      <c r="I377" s="148"/>
      <c r="J377" s="148"/>
      <c r="K377" s="148"/>
      <c r="L377" s="148"/>
      <c r="M377" s="148"/>
      <c r="N377" s="148"/>
      <c r="P377" s="149"/>
      <c r="Q377" s="143"/>
    </row>
    <row r="378" spans="3:17" x14ac:dyDescent="0.2">
      <c r="C378" s="148"/>
      <c r="D378" s="148"/>
      <c r="E378" s="148"/>
      <c r="F378" s="148"/>
      <c r="G378" s="148"/>
      <c r="H378" s="148"/>
      <c r="I378" s="148"/>
      <c r="J378" s="148"/>
      <c r="K378" s="148"/>
      <c r="L378" s="148"/>
      <c r="M378" s="148"/>
      <c r="N378" s="148"/>
      <c r="P378" s="149"/>
      <c r="Q378" s="143"/>
    </row>
    <row r="379" spans="3:17" x14ac:dyDescent="0.2">
      <c r="C379" s="148"/>
      <c r="D379" s="148"/>
      <c r="E379" s="148"/>
      <c r="F379" s="148"/>
      <c r="G379" s="148"/>
      <c r="H379" s="148"/>
      <c r="I379" s="148"/>
      <c r="J379" s="148"/>
      <c r="K379" s="148"/>
      <c r="L379" s="148"/>
      <c r="M379" s="148"/>
      <c r="N379" s="148"/>
      <c r="P379" s="149"/>
      <c r="Q379" s="143"/>
    </row>
    <row r="380" spans="3:17" x14ac:dyDescent="0.2">
      <c r="C380" s="148"/>
      <c r="D380" s="148"/>
      <c r="E380" s="148"/>
      <c r="F380" s="148"/>
      <c r="G380" s="148"/>
      <c r="H380" s="148"/>
      <c r="I380" s="148"/>
      <c r="J380" s="148"/>
      <c r="K380" s="148"/>
      <c r="L380" s="148"/>
      <c r="M380" s="148"/>
      <c r="N380" s="148"/>
      <c r="P380" s="149"/>
      <c r="Q380" s="143"/>
    </row>
    <row r="381" spans="3:17" x14ac:dyDescent="0.2">
      <c r="C381" s="148"/>
      <c r="D381" s="148"/>
      <c r="E381" s="148"/>
      <c r="F381" s="148"/>
      <c r="G381" s="148"/>
      <c r="H381" s="148"/>
      <c r="I381" s="148"/>
      <c r="J381" s="148"/>
      <c r="K381" s="148"/>
      <c r="L381" s="148"/>
      <c r="M381" s="148"/>
      <c r="N381" s="148"/>
      <c r="P381" s="149"/>
      <c r="Q381" s="143"/>
    </row>
    <row r="382" spans="3:17" x14ac:dyDescent="0.2">
      <c r="C382" s="148"/>
      <c r="D382" s="148"/>
      <c r="E382" s="148"/>
      <c r="F382" s="148"/>
      <c r="G382" s="148"/>
      <c r="H382" s="148"/>
      <c r="I382" s="148"/>
      <c r="J382" s="148"/>
      <c r="K382" s="148"/>
      <c r="L382" s="148"/>
      <c r="M382" s="148"/>
      <c r="N382" s="148"/>
      <c r="P382" s="149"/>
      <c r="Q382" s="143"/>
    </row>
    <row r="383" spans="3:17" x14ac:dyDescent="0.2">
      <c r="C383" s="148"/>
      <c r="D383" s="148"/>
      <c r="E383" s="148"/>
      <c r="F383" s="148"/>
      <c r="G383" s="148"/>
      <c r="H383" s="148"/>
      <c r="I383" s="148"/>
      <c r="J383" s="148"/>
      <c r="K383" s="148"/>
      <c r="L383" s="148"/>
      <c r="M383" s="148"/>
      <c r="N383" s="148"/>
      <c r="P383" s="149"/>
      <c r="Q383" s="143"/>
    </row>
    <row r="384" spans="3:17" x14ac:dyDescent="0.2">
      <c r="C384" s="148"/>
      <c r="D384" s="148"/>
      <c r="E384" s="148"/>
      <c r="F384" s="148"/>
      <c r="G384" s="148"/>
      <c r="H384" s="148"/>
      <c r="I384" s="148"/>
      <c r="J384" s="148"/>
      <c r="K384" s="148"/>
      <c r="L384" s="148"/>
      <c r="M384" s="148"/>
      <c r="N384" s="148"/>
      <c r="P384" s="149"/>
      <c r="Q384" s="143"/>
    </row>
    <row r="385" spans="3:17" x14ac:dyDescent="0.2">
      <c r="C385" s="148"/>
      <c r="D385" s="148"/>
      <c r="E385" s="148"/>
      <c r="F385" s="148"/>
      <c r="G385" s="148"/>
      <c r="H385" s="148"/>
      <c r="I385" s="148"/>
      <c r="J385" s="148"/>
      <c r="K385" s="148"/>
      <c r="L385" s="148"/>
      <c r="M385" s="148"/>
      <c r="N385" s="148"/>
      <c r="P385" s="149"/>
      <c r="Q385" s="143"/>
    </row>
    <row r="386" spans="3:17" x14ac:dyDescent="0.2">
      <c r="C386" s="148"/>
      <c r="D386" s="148"/>
      <c r="E386" s="148"/>
      <c r="F386" s="148"/>
      <c r="G386" s="148"/>
      <c r="H386" s="148"/>
      <c r="I386" s="148"/>
      <c r="J386" s="148"/>
      <c r="K386" s="148"/>
      <c r="L386" s="148"/>
      <c r="M386" s="148"/>
      <c r="N386" s="148"/>
      <c r="P386" s="149"/>
      <c r="Q386" s="143"/>
    </row>
    <row r="387" spans="3:17" x14ac:dyDescent="0.2">
      <c r="C387" s="148"/>
      <c r="D387" s="148"/>
      <c r="E387" s="148"/>
      <c r="F387" s="148"/>
      <c r="G387" s="148"/>
      <c r="H387" s="148"/>
      <c r="I387" s="148"/>
      <c r="J387" s="148"/>
      <c r="K387" s="148"/>
      <c r="L387" s="148"/>
      <c r="M387" s="148"/>
      <c r="N387" s="148"/>
      <c r="P387" s="149"/>
      <c r="Q387" s="143"/>
    </row>
    <row r="388" spans="3:17" x14ac:dyDescent="0.2">
      <c r="C388" s="148"/>
      <c r="D388" s="148"/>
      <c r="E388" s="148"/>
      <c r="F388" s="148"/>
      <c r="G388" s="148"/>
      <c r="H388" s="148"/>
      <c r="I388" s="148"/>
      <c r="J388" s="148"/>
      <c r="K388" s="148"/>
      <c r="L388" s="148"/>
      <c r="M388" s="148"/>
      <c r="N388" s="148"/>
      <c r="P388" s="149"/>
      <c r="Q388" s="143"/>
    </row>
    <row r="389" spans="3:17" x14ac:dyDescent="0.2">
      <c r="C389" s="148"/>
      <c r="D389" s="148"/>
      <c r="E389" s="148"/>
      <c r="F389" s="148"/>
      <c r="G389" s="148"/>
      <c r="H389" s="148"/>
      <c r="I389" s="148"/>
      <c r="J389" s="148"/>
      <c r="K389" s="148"/>
      <c r="L389" s="148"/>
      <c r="M389" s="148"/>
      <c r="N389" s="148"/>
      <c r="P389" s="149"/>
      <c r="Q389" s="143"/>
    </row>
    <row r="390" spans="3:17" x14ac:dyDescent="0.2">
      <c r="C390" s="148"/>
      <c r="D390" s="148"/>
      <c r="E390" s="148"/>
      <c r="F390" s="148"/>
      <c r="G390" s="148"/>
      <c r="H390" s="148"/>
      <c r="I390" s="148"/>
      <c r="J390" s="148"/>
      <c r="K390" s="148"/>
      <c r="L390" s="148"/>
      <c r="M390" s="148"/>
      <c r="N390" s="148"/>
      <c r="P390" s="149"/>
      <c r="Q390" s="143"/>
    </row>
    <row r="391" spans="3:17" x14ac:dyDescent="0.2">
      <c r="C391" s="148"/>
      <c r="D391" s="148"/>
      <c r="E391" s="148"/>
      <c r="F391" s="148"/>
      <c r="G391" s="148"/>
      <c r="H391" s="148"/>
      <c r="I391" s="148"/>
      <c r="J391" s="148"/>
      <c r="K391" s="148"/>
      <c r="L391" s="148"/>
      <c r="M391" s="148"/>
      <c r="N391" s="148"/>
      <c r="P391" s="149"/>
      <c r="Q391" s="143"/>
    </row>
    <row r="392" spans="3:17" x14ac:dyDescent="0.2">
      <c r="C392" s="148"/>
      <c r="D392" s="148"/>
      <c r="E392" s="148"/>
      <c r="F392" s="148"/>
      <c r="G392" s="148"/>
      <c r="H392" s="148"/>
      <c r="I392" s="148"/>
      <c r="J392" s="148"/>
      <c r="K392" s="148"/>
      <c r="L392" s="148"/>
      <c r="M392" s="148"/>
      <c r="N392" s="148"/>
      <c r="P392" s="149"/>
      <c r="Q392" s="143"/>
    </row>
    <row r="393" spans="3:17" x14ac:dyDescent="0.2">
      <c r="C393" s="148"/>
      <c r="D393" s="148"/>
      <c r="E393" s="148"/>
      <c r="F393" s="148"/>
      <c r="G393" s="148"/>
      <c r="H393" s="148"/>
      <c r="I393" s="148"/>
      <c r="J393" s="148"/>
      <c r="K393" s="148"/>
      <c r="L393" s="148"/>
      <c r="M393" s="148"/>
      <c r="N393" s="148"/>
      <c r="P393" s="149"/>
      <c r="Q393" s="143"/>
    </row>
    <row r="394" spans="3:17" x14ac:dyDescent="0.2">
      <c r="C394" s="148"/>
      <c r="D394" s="148"/>
      <c r="E394" s="148"/>
      <c r="F394" s="148"/>
      <c r="G394" s="148"/>
      <c r="H394" s="148"/>
      <c r="I394" s="148"/>
      <c r="J394" s="148"/>
      <c r="K394" s="148"/>
      <c r="L394" s="148"/>
      <c r="M394" s="148"/>
      <c r="N394" s="148"/>
      <c r="P394" s="149"/>
      <c r="Q394" s="143"/>
    </row>
    <row r="395" spans="3:17" x14ac:dyDescent="0.2">
      <c r="C395" s="148"/>
      <c r="D395" s="148"/>
      <c r="E395" s="148"/>
      <c r="F395" s="148"/>
      <c r="G395" s="148"/>
      <c r="H395" s="148"/>
      <c r="I395" s="148"/>
      <c r="J395" s="148"/>
      <c r="K395" s="148"/>
      <c r="L395" s="148"/>
      <c r="M395" s="148"/>
      <c r="N395" s="148"/>
      <c r="P395" s="149"/>
      <c r="Q395" s="143"/>
    </row>
    <row r="396" spans="3:17" x14ac:dyDescent="0.2">
      <c r="C396" s="148"/>
      <c r="D396" s="148"/>
      <c r="E396" s="148"/>
      <c r="F396" s="148"/>
      <c r="G396" s="148"/>
      <c r="H396" s="148"/>
      <c r="I396" s="148"/>
      <c r="J396" s="148"/>
      <c r="K396" s="148"/>
      <c r="L396" s="148"/>
      <c r="M396" s="148"/>
      <c r="N396" s="148"/>
      <c r="P396" s="149"/>
      <c r="Q396" s="143"/>
    </row>
    <row r="397" spans="3:17" x14ac:dyDescent="0.2">
      <c r="C397" s="148"/>
      <c r="D397" s="148"/>
      <c r="E397" s="148"/>
      <c r="F397" s="148"/>
      <c r="G397" s="148"/>
      <c r="H397" s="148"/>
      <c r="I397" s="148"/>
      <c r="J397" s="148"/>
      <c r="K397" s="148"/>
      <c r="L397" s="148"/>
      <c r="M397" s="148"/>
      <c r="N397" s="148"/>
      <c r="P397" s="149"/>
      <c r="Q397" s="143"/>
    </row>
    <row r="398" spans="3:17" x14ac:dyDescent="0.2">
      <c r="C398" s="148"/>
      <c r="D398" s="148"/>
      <c r="E398" s="148"/>
      <c r="F398" s="148"/>
      <c r="G398" s="148"/>
      <c r="H398" s="148"/>
      <c r="I398" s="148"/>
      <c r="J398" s="148"/>
      <c r="K398" s="148"/>
      <c r="L398" s="148"/>
      <c r="M398" s="148"/>
      <c r="N398" s="148"/>
      <c r="P398" s="149"/>
      <c r="Q398" s="143"/>
    </row>
    <row r="399" spans="3:17" x14ac:dyDescent="0.2">
      <c r="C399" s="148"/>
      <c r="D399" s="148"/>
      <c r="E399" s="148"/>
      <c r="F399" s="148"/>
      <c r="G399" s="148"/>
      <c r="H399" s="148"/>
      <c r="I399" s="148"/>
      <c r="J399" s="148"/>
      <c r="K399" s="148"/>
      <c r="L399" s="148"/>
      <c r="M399" s="148"/>
      <c r="N399" s="148"/>
      <c r="P399" s="149"/>
      <c r="Q399" s="143"/>
    </row>
    <row r="400" spans="3:17" x14ac:dyDescent="0.2">
      <c r="C400" s="148"/>
      <c r="D400" s="148"/>
      <c r="E400" s="148"/>
      <c r="F400" s="148"/>
      <c r="G400" s="148"/>
      <c r="H400" s="148"/>
      <c r="I400" s="148"/>
      <c r="J400" s="148"/>
      <c r="K400" s="148"/>
      <c r="L400" s="148"/>
      <c r="M400" s="148"/>
      <c r="N400" s="148"/>
      <c r="P400" s="149"/>
      <c r="Q400" s="143"/>
    </row>
    <row r="401" spans="3:17" x14ac:dyDescent="0.2">
      <c r="C401" s="148"/>
      <c r="D401" s="148"/>
      <c r="E401" s="148"/>
      <c r="F401" s="148"/>
      <c r="G401" s="148"/>
      <c r="H401" s="148"/>
      <c r="I401" s="148"/>
      <c r="J401" s="148"/>
      <c r="K401" s="148"/>
      <c r="L401" s="148"/>
      <c r="M401" s="148"/>
      <c r="N401" s="148"/>
      <c r="P401" s="149"/>
      <c r="Q401" s="143"/>
    </row>
    <row r="402" spans="3:17" x14ac:dyDescent="0.2">
      <c r="C402" s="148"/>
      <c r="D402" s="148"/>
      <c r="E402" s="148"/>
      <c r="F402" s="148"/>
      <c r="G402" s="148"/>
      <c r="H402" s="148"/>
      <c r="I402" s="148"/>
      <c r="J402" s="148"/>
      <c r="K402" s="148"/>
      <c r="L402" s="148"/>
      <c r="M402" s="148"/>
      <c r="N402" s="148"/>
      <c r="P402" s="149"/>
      <c r="Q402" s="143"/>
    </row>
    <row r="403" spans="3:17" x14ac:dyDescent="0.2">
      <c r="C403" s="148"/>
      <c r="D403" s="148"/>
      <c r="E403" s="148"/>
      <c r="F403" s="148"/>
      <c r="G403" s="148"/>
      <c r="H403" s="148"/>
      <c r="I403" s="148"/>
      <c r="J403" s="148"/>
      <c r="K403" s="148"/>
      <c r="L403" s="148"/>
      <c r="M403" s="148"/>
      <c r="N403" s="148"/>
      <c r="P403" s="149"/>
      <c r="Q403" s="143"/>
    </row>
    <row r="404" spans="3:17" x14ac:dyDescent="0.2">
      <c r="C404" s="148"/>
      <c r="D404" s="148"/>
      <c r="E404" s="148"/>
      <c r="F404" s="148"/>
      <c r="G404" s="148"/>
      <c r="H404" s="148"/>
      <c r="I404" s="148"/>
      <c r="J404" s="148"/>
      <c r="K404" s="148"/>
      <c r="L404" s="148"/>
      <c r="M404" s="148"/>
      <c r="N404" s="148"/>
      <c r="P404" s="149"/>
      <c r="Q404" s="143"/>
    </row>
    <row r="405" spans="3:17" x14ac:dyDescent="0.2">
      <c r="C405" s="148"/>
      <c r="D405" s="148"/>
      <c r="E405" s="148"/>
      <c r="F405" s="148"/>
      <c r="G405" s="148"/>
      <c r="H405" s="148"/>
      <c r="I405" s="148"/>
      <c r="J405" s="148"/>
      <c r="K405" s="148"/>
      <c r="L405" s="148"/>
      <c r="M405" s="148"/>
      <c r="N405" s="148"/>
      <c r="P405" s="149"/>
      <c r="Q405" s="143"/>
    </row>
    <row r="406" spans="3:17" x14ac:dyDescent="0.2">
      <c r="C406" s="148"/>
      <c r="D406" s="148"/>
      <c r="E406" s="148"/>
      <c r="F406" s="148"/>
      <c r="G406" s="148"/>
      <c r="H406" s="148"/>
      <c r="I406" s="148"/>
      <c r="J406" s="148"/>
      <c r="K406" s="148"/>
      <c r="L406" s="148"/>
      <c r="M406" s="148"/>
      <c r="N406" s="148"/>
      <c r="P406" s="149"/>
      <c r="Q406" s="143"/>
    </row>
    <row r="407" spans="3:17" x14ac:dyDescent="0.2">
      <c r="C407" s="148"/>
      <c r="D407" s="148"/>
      <c r="E407" s="148"/>
      <c r="F407" s="148"/>
      <c r="G407" s="148"/>
      <c r="H407" s="148"/>
      <c r="I407" s="148"/>
      <c r="J407" s="148"/>
      <c r="K407" s="148"/>
      <c r="L407" s="148"/>
      <c r="M407" s="148"/>
      <c r="N407" s="148"/>
      <c r="P407" s="149"/>
      <c r="Q407" s="143"/>
    </row>
    <row r="408" spans="3:17" x14ac:dyDescent="0.2">
      <c r="C408" s="148"/>
      <c r="D408" s="148"/>
      <c r="E408" s="148"/>
      <c r="F408" s="148"/>
      <c r="G408" s="148"/>
      <c r="H408" s="148"/>
      <c r="I408" s="148"/>
      <c r="J408" s="148"/>
      <c r="K408" s="148"/>
      <c r="L408" s="148"/>
      <c r="M408" s="148"/>
      <c r="N408" s="148"/>
      <c r="P408" s="149"/>
      <c r="Q408" s="143"/>
    </row>
    <row r="409" spans="3:17" x14ac:dyDescent="0.2">
      <c r="C409" s="148"/>
      <c r="D409" s="148"/>
      <c r="E409" s="148"/>
      <c r="F409" s="148"/>
      <c r="G409" s="148"/>
      <c r="H409" s="148"/>
      <c r="I409" s="148"/>
      <c r="J409" s="148"/>
      <c r="K409" s="148"/>
      <c r="L409" s="148"/>
      <c r="M409" s="148"/>
      <c r="N409" s="148"/>
      <c r="P409" s="149"/>
      <c r="Q409" s="143"/>
    </row>
    <row r="410" spans="3:17" x14ac:dyDescent="0.2">
      <c r="C410" s="148"/>
      <c r="D410" s="148"/>
      <c r="E410" s="148"/>
      <c r="F410" s="148"/>
      <c r="G410" s="148"/>
      <c r="H410" s="148"/>
      <c r="I410" s="148"/>
      <c r="J410" s="148"/>
      <c r="K410" s="148"/>
      <c r="L410" s="148"/>
      <c r="M410" s="148"/>
      <c r="N410" s="148"/>
      <c r="P410" s="149"/>
      <c r="Q410" s="143"/>
    </row>
    <row r="411" spans="3:17" x14ac:dyDescent="0.2">
      <c r="C411" s="148"/>
      <c r="D411" s="148"/>
      <c r="E411" s="148"/>
      <c r="F411" s="148"/>
      <c r="G411" s="148"/>
      <c r="H411" s="148"/>
      <c r="I411" s="148"/>
      <c r="J411" s="148"/>
      <c r="K411" s="148"/>
      <c r="L411" s="148"/>
      <c r="M411" s="148"/>
      <c r="N411" s="148"/>
      <c r="P411" s="149"/>
      <c r="Q411" s="143"/>
    </row>
    <row r="412" spans="3:17" x14ac:dyDescent="0.2">
      <c r="C412" s="148"/>
      <c r="D412" s="148"/>
      <c r="E412" s="148"/>
      <c r="F412" s="148"/>
      <c r="G412" s="148"/>
      <c r="H412" s="148"/>
      <c r="I412" s="148"/>
      <c r="J412" s="148"/>
      <c r="K412" s="148"/>
      <c r="L412" s="148"/>
      <c r="M412" s="148"/>
      <c r="N412" s="148"/>
      <c r="P412" s="149"/>
      <c r="Q412" s="143"/>
    </row>
    <row r="413" spans="3:17" x14ac:dyDescent="0.2">
      <c r="C413" s="148"/>
      <c r="D413" s="148"/>
      <c r="E413" s="148"/>
      <c r="F413" s="148"/>
      <c r="G413" s="148"/>
      <c r="H413" s="148"/>
      <c r="I413" s="148"/>
      <c r="J413" s="148"/>
      <c r="K413" s="148"/>
      <c r="L413" s="148"/>
      <c r="M413" s="148"/>
      <c r="N413" s="148"/>
      <c r="P413" s="149"/>
      <c r="Q413" s="143"/>
    </row>
    <row r="414" spans="3:17" x14ac:dyDescent="0.2">
      <c r="C414" s="148"/>
      <c r="D414" s="148"/>
      <c r="E414" s="148"/>
      <c r="F414" s="148"/>
      <c r="G414" s="148"/>
      <c r="H414" s="148"/>
      <c r="I414" s="148"/>
      <c r="J414" s="148"/>
      <c r="K414" s="148"/>
      <c r="L414" s="148"/>
      <c r="M414" s="148"/>
      <c r="N414" s="148"/>
      <c r="P414" s="149"/>
      <c r="Q414" s="143"/>
    </row>
    <row r="415" spans="3:17" x14ac:dyDescent="0.2">
      <c r="C415" s="148"/>
      <c r="D415" s="148"/>
      <c r="E415" s="148"/>
      <c r="F415" s="148"/>
      <c r="G415" s="148"/>
      <c r="H415" s="148"/>
      <c r="I415" s="148"/>
      <c r="J415" s="148"/>
      <c r="K415" s="148"/>
      <c r="L415" s="148"/>
      <c r="M415" s="148"/>
      <c r="N415" s="148"/>
      <c r="P415" s="149"/>
      <c r="Q415" s="143"/>
    </row>
    <row r="416" spans="3:17" x14ac:dyDescent="0.2">
      <c r="C416" s="148"/>
      <c r="D416" s="148"/>
      <c r="E416" s="148"/>
      <c r="F416" s="148"/>
      <c r="G416" s="148"/>
      <c r="H416" s="148"/>
      <c r="I416" s="148"/>
      <c r="J416" s="148"/>
      <c r="K416" s="148"/>
      <c r="L416" s="148"/>
      <c r="M416" s="148"/>
      <c r="N416" s="148"/>
      <c r="P416" s="149"/>
      <c r="Q416" s="143"/>
    </row>
    <row r="417" spans="3:17" x14ac:dyDescent="0.2">
      <c r="C417" s="148"/>
      <c r="D417" s="148"/>
      <c r="E417" s="148"/>
      <c r="F417" s="148"/>
      <c r="G417" s="148"/>
      <c r="H417" s="148"/>
      <c r="I417" s="148"/>
      <c r="J417" s="148"/>
      <c r="K417" s="148"/>
      <c r="L417" s="148"/>
      <c r="M417" s="148"/>
      <c r="N417" s="148"/>
      <c r="P417" s="149"/>
      <c r="Q417" s="143"/>
    </row>
    <row r="418" spans="3:17" x14ac:dyDescent="0.2">
      <c r="C418" s="148"/>
      <c r="D418" s="148"/>
      <c r="E418" s="148"/>
      <c r="F418" s="148"/>
      <c r="G418" s="148"/>
      <c r="H418" s="148"/>
      <c r="I418" s="148"/>
      <c r="J418" s="148"/>
      <c r="K418" s="148"/>
      <c r="L418" s="148"/>
      <c r="M418" s="148"/>
      <c r="N418" s="148"/>
      <c r="P418" s="149"/>
      <c r="Q418" s="143"/>
    </row>
    <row r="419" spans="3:17" x14ac:dyDescent="0.2">
      <c r="C419" s="148"/>
      <c r="D419" s="148"/>
      <c r="E419" s="148"/>
      <c r="F419" s="148"/>
      <c r="G419" s="148"/>
      <c r="H419" s="148"/>
      <c r="I419" s="148"/>
      <c r="J419" s="148"/>
      <c r="K419" s="148"/>
      <c r="L419" s="148"/>
      <c r="M419" s="148"/>
      <c r="N419" s="148"/>
      <c r="P419" s="149"/>
      <c r="Q419" s="143"/>
    </row>
    <row r="420" spans="3:17" x14ac:dyDescent="0.2">
      <c r="C420" s="148"/>
      <c r="D420" s="148"/>
      <c r="E420" s="148"/>
      <c r="F420" s="148"/>
      <c r="G420" s="148"/>
      <c r="H420" s="148"/>
      <c r="I420" s="148"/>
      <c r="J420" s="148"/>
      <c r="K420" s="148"/>
      <c r="L420" s="148"/>
      <c r="M420" s="148"/>
      <c r="N420" s="148"/>
      <c r="P420" s="149"/>
      <c r="Q420" s="143"/>
    </row>
    <row r="421" spans="3:17" x14ac:dyDescent="0.2">
      <c r="C421" s="148"/>
      <c r="D421" s="148"/>
      <c r="E421" s="148"/>
      <c r="F421" s="148"/>
      <c r="G421" s="148"/>
      <c r="H421" s="148"/>
      <c r="I421" s="148"/>
      <c r="J421" s="148"/>
      <c r="K421" s="148"/>
      <c r="L421" s="148"/>
      <c r="M421" s="148"/>
      <c r="N421" s="148"/>
      <c r="P421" s="149"/>
      <c r="Q421" s="143"/>
    </row>
    <row r="422" spans="3:17" x14ac:dyDescent="0.2">
      <c r="C422" s="148"/>
      <c r="D422" s="148"/>
      <c r="E422" s="148"/>
      <c r="F422" s="148"/>
      <c r="G422" s="148"/>
      <c r="H422" s="148"/>
      <c r="I422" s="148"/>
      <c r="J422" s="148"/>
      <c r="K422" s="148"/>
      <c r="L422" s="148"/>
      <c r="M422" s="148"/>
      <c r="N422" s="148"/>
      <c r="P422" s="149"/>
      <c r="Q422" s="143"/>
    </row>
    <row r="423" spans="3:17" x14ac:dyDescent="0.2">
      <c r="C423" s="148"/>
      <c r="D423" s="148"/>
      <c r="E423" s="148"/>
      <c r="F423" s="148"/>
      <c r="G423" s="148"/>
      <c r="H423" s="148"/>
      <c r="I423" s="148"/>
      <c r="J423" s="148"/>
      <c r="K423" s="148"/>
      <c r="L423" s="148"/>
      <c r="M423" s="148"/>
      <c r="N423" s="148"/>
      <c r="P423" s="149"/>
      <c r="Q423" s="143"/>
    </row>
    <row r="424" spans="3:17" x14ac:dyDescent="0.2">
      <c r="C424" s="148"/>
      <c r="D424" s="148"/>
      <c r="E424" s="148"/>
      <c r="F424" s="148"/>
      <c r="G424" s="148"/>
      <c r="H424" s="148"/>
      <c r="I424" s="148"/>
      <c r="J424" s="148"/>
      <c r="K424" s="148"/>
      <c r="L424" s="148"/>
      <c r="M424" s="148"/>
      <c r="N424" s="148"/>
      <c r="P424" s="149"/>
      <c r="Q424" s="143"/>
    </row>
    <row r="425" spans="3:17" x14ac:dyDescent="0.2">
      <c r="C425" s="148"/>
      <c r="D425" s="148"/>
      <c r="E425" s="148"/>
      <c r="F425" s="148"/>
      <c r="G425" s="148"/>
      <c r="H425" s="148"/>
      <c r="I425" s="148"/>
      <c r="J425" s="148"/>
      <c r="K425" s="148"/>
      <c r="L425" s="148"/>
      <c r="M425" s="148"/>
      <c r="N425" s="148"/>
      <c r="P425" s="149"/>
      <c r="Q425" s="143"/>
    </row>
    <row r="426" spans="3:17" x14ac:dyDescent="0.2">
      <c r="C426" s="148"/>
      <c r="D426" s="148"/>
      <c r="E426" s="148"/>
      <c r="F426" s="148"/>
      <c r="G426" s="148"/>
      <c r="H426" s="148"/>
      <c r="I426" s="148"/>
      <c r="J426" s="148"/>
      <c r="K426" s="148"/>
      <c r="L426" s="148"/>
      <c r="M426" s="148"/>
      <c r="N426" s="148"/>
      <c r="P426" s="149"/>
      <c r="Q426" s="143"/>
    </row>
    <row r="427" spans="3:17" x14ac:dyDescent="0.2">
      <c r="C427" s="148"/>
      <c r="D427" s="148"/>
      <c r="E427" s="148"/>
      <c r="F427" s="148"/>
      <c r="G427" s="148"/>
      <c r="H427" s="148"/>
      <c r="I427" s="148"/>
      <c r="J427" s="148"/>
      <c r="K427" s="148"/>
      <c r="L427" s="148"/>
      <c r="M427" s="148"/>
      <c r="N427" s="148"/>
      <c r="P427" s="149"/>
      <c r="Q427" s="143"/>
    </row>
    <row r="428" spans="3:17" x14ac:dyDescent="0.2">
      <c r="C428" s="148"/>
      <c r="D428" s="148"/>
      <c r="E428" s="148"/>
      <c r="F428" s="148"/>
      <c r="G428" s="148"/>
      <c r="H428" s="148"/>
      <c r="I428" s="148"/>
      <c r="J428" s="148"/>
      <c r="K428" s="148"/>
      <c r="L428" s="148"/>
      <c r="M428" s="148"/>
      <c r="N428" s="148"/>
      <c r="P428" s="149"/>
      <c r="Q428" s="143"/>
    </row>
    <row r="429" spans="3:17" x14ac:dyDescent="0.2">
      <c r="C429" s="148"/>
      <c r="D429" s="148"/>
      <c r="E429" s="148"/>
      <c r="F429" s="148"/>
      <c r="G429" s="148"/>
      <c r="H429" s="148"/>
      <c r="I429" s="148"/>
      <c r="J429" s="148"/>
      <c r="K429" s="148"/>
      <c r="L429" s="148"/>
      <c r="M429" s="148"/>
      <c r="N429" s="148"/>
      <c r="P429" s="149"/>
      <c r="Q429" s="143"/>
    </row>
    <row r="430" spans="3:17" x14ac:dyDescent="0.2">
      <c r="C430" s="148"/>
      <c r="D430" s="148"/>
      <c r="E430" s="148"/>
      <c r="F430" s="148"/>
      <c r="G430" s="148"/>
      <c r="H430" s="148"/>
      <c r="I430" s="148"/>
      <c r="J430" s="148"/>
      <c r="K430" s="148"/>
      <c r="L430" s="148"/>
      <c r="M430" s="148"/>
      <c r="N430" s="148"/>
      <c r="P430" s="149"/>
      <c r="Q430" s="143"/>
    </row>
    <row r="431" spans="3:17" x14ac:dyDescent="0.2">
      <c r="C431" s="148"/>
      <c r="D431" s="148"/>
      <c r="E431" s="148"/>
      <c r="F431" s="148"/>
      <c r="G431" s="148"/>
      <c r="H431" s="148"/>
      <c r="I431" s="148"/>
      <c r="J431" s="148"/>
      <c r="K431" s="148"/>
      <c r="L431" s="148"/>
      <c r="M431" s="148"/>
      <c r="N431" s="148"/>
      <c r="P431" s="149"/>
      <c r="Q431" s="143"/>
    </row>
    <row r="432" spans="3:17" x14ac:dyDescent="0.2">
      <c r="C432" s="148"/>
      <c r="D432" s="148"/>
      <c r="E432" s="148"/>
      <c r="F432" s="148"/>
      <c r="G432" s="148"/>
      <c r="H432" s="148"/>
      <c r="I432" s="148"/>
      <c r="J432" s="148"/>
      <c r="K432" s="148"/>
      <c r="L432" s="148"/>
      <c r="M432" s="148"/>
      <c r="N432" s="148"/>
      <c r="P432" s="149"/>
      <c r="Q432" s="143"/>
    </row>
    <row r="433" spans="3:17" x14ac:dyDescent="0.2">
      <c r="C433" s="148"/>
      <c r="D433" s="148"/>
      <c r="E433" s="148"/>
      <c r="F433" s="148"/>
      <c r="G433" s="148"/>
      <c r="H433" s="148"/>
      <c r="I433" s="148"/>
      <c r="J433" s="148"/>
      <c r="K433" s="148"/>
      <c r="L433" s="148"/>
      <c r="M433" s="148"/>
      <c r="N433" s="148"/>
      <c r="P433" s="149"/>
      <c r="Q433" s="143"/>
    </row>
    <row r="434" spans="3:17" x14ac:dyDescent="0.2">
      <c r="C434" s="148"/>
      <c r="D434" s="148"/>
      <c r="E434" s="148"/>
      <c r="F434" s="148"/>
      <c r="G434" s="148"/>
      <c r="H434" s="148"/>
      <c r="I434" s="148"/>
      <c r="J434" s="148"/>
      <c r="K434" s="148"/>
      <c r="L434" s="148"/>
      <c r="M434" s="148"/>
      <c r="N434" s="148"/>
      <c r="P434" s="149"/>
      <c r="Q434" s="143"/>
    </row>
    <row r="435" spans="3:17" x14ac:dyDescent="0.2">
      <c r="C435" s="148"/>
      <c r="D435" s="148"/>
      <c r="E435" s="148"/>
      <c r="F435" s="148"/>
      <c r="G435" s="148"/>
      <c r="H435" s="148"/>
      <c r="I435" s="148"/>
      <c r="J435" s="148"/>
      <c r="K435" s="148"/>
      <c r="L435" s="148"/>
      <c r="M435" s="148"/>
      <c r="N435" s="148"/>
      <c r="P435" s="149"/>
      <c r="Q435" s="143"/>
    </row>
    <row r="436" spans="3:17" x14ac:dyDescent="0.2">
      <c r="C436" s="148"/>
      <c r="D436" s="148"/>
      <c r="E436" s="148"/>
      <c r="F436" s="148"/>
      <c r="G436" s="148"/>
      <c r="H436" s="148"/>
      <c r="I436" s="148"/>
      <c r="J436" s="148"/>
      <c r="K436" s="148"/>
      <c r="L436" s="148"/>
      <c r="M436" s="148"/>
      <c r="N436" s="148"/>
      <c r="P436" s="149"/>
      <c r="Q436" s="143"/>
    </row>
    <row r="437" spans="3:17" x14ac:dyDescent="0.2">
      <c r="C437" s="148"/>
      <c r="D437" s="148"/>
      <c r="E437" s="148"/>
      <c r="F437" s="148"/>
      <c r="G437" s="148"/>
      <c r="H437" s="148"/>
      <c r="I437" s="148"/>
      <c r="J437" s="148"/>
      <c r="K437" s="148"/>
      <c r="L437" s="148"/>
      <c r="M437" s="148"/>
      <c r="N437" s="148"/>
      <c r="P437" s="149"/>
      <c r="Q437" s="143"/>
    </row>
    <row r="438" spans="3:17" x14ac:dyDescent="0.2">
      <c r="C438" s="148"/>
      <c r="D438" s="148"/>
      <c r="E438" s="148"/>
      <c r="F438" s="148"/>
      <c r="G438" s="148"/>
      <c r="H438" s="148"/>
      <c r="I438" s="148"/>
      <c r="J438" s="148"/>
      <c r="K438" s="148"/>
      <c r="L438" s="148"/>
      <c r="M438" s="148"/>
      <c r="N438" s="148"/>
      <c r="P438" s="149"/>
      <c r="Q438" s="143"/>
    </row>
    <row r="439" spans="3:17" x14ac:dyDescent="0.2">
      <c r="C439" s="148"/>
      <c r="D439" s="148"/>
      <c r="E439" s="148"/>
      <c r="F439" s="148"/>
      <c r="G439" s="148"/>
      <c r="H439" s="148"/>
      <c r="I439" s="148"/>
      <c r="J439" s="148"/>
      <c r="K439" s="148"/>
      <c r="L439" s="148"/>
      <c r="M439" s="148"/>
      <c r="N439" s="148"/>
      <c r="P439" s="149"/>
      <c r="Q439" s="143"/>
    </row>
    <row r="440" spans="3:17" x14ac:dyDescent="0.2">
      <c r="C440" s="148"/>
      <c r="D440" s="148"/>
      <c r="E440" s="148"/>
      <c r="F440" s="148"/>
      <c r="G440" s="148"/>
      <c r="H440" s="148"/>
      <c r="I440" s="148"/>
      <c r="J440" s="148"/>
      <c r="K440" s="148"/>
      <c r="L440" s="148"/>
      <c r="M440" s="148"/>
      <c r="N440" s="148"/>
      <c r="P440" s="149"/>
      <c r="Q440" s="143"/>
    </row>
    <row r="441" spans="3:17" x14ac:dyDescent="0.2">
      <c r="C441" s="148"/>
      <c r="D441" s="148"/>
      <c r="E441" s="148"/>
      <c r="F441" s="148"/>
      <c r="G441" s="148"/>
      <c r="H441" s="148"/>
      <c r="I441" s="148"/>
      <c r="J441" s="148"/>
      <c r="K441" s="148"/>
      <c r="L441" s="148"/>
      <c r="M441" s="148"/>
      <c r="N441" s="148"/>
      <c r="P441" s="149"/>
      <c r="Q441" s="143"/>
    </row>
    <row r="442" spans="3:17" x14ac:dyDescent="0.2">
      <c r="C442" s="148"/>
      <c r="D442" s="148"/>
      <c r="E442" s="148"/>
      <c r="F442" s="148"/>
      <c r="G442" s="148"/>
      <c r="H442" s="148"/>
      <c r="I442" s="148"/>
      <c r="J442" s="148"/>
      <c r="K442" s="148"/>
      <c r="L442" s="148"/>
      <c r="M442" s="148"/>
      <c r="N442" s="148"/>
      <c r="P442" s="149"/>
      <c r="Q442" s="143"/>
    </row>
    <row r="443" spans="3:17" x14ac:dyDescent="0.2">
      <c r="C443" s="148"/>
      <c r="D443" s="148"/>
      <c r="E443" s="148"/>
      <c r="F443" s="148"/>
      <c r="G443" s="148"/>
      <c r="H443" s="148"/>
      <c r="I443" s="148"/>
      <c r="J443" s="148"/>
      <c r="K443" s="148"/>
      <c r="L443" s="148"/>
      <c r="M443" s="148"/>
      <c r="N443" s="148"/>
      <c r="P443" s="149"/>
      <c r="Q443" s="143"/>
    </row>
    <row r="444" spans="3:17" x14ac:dyDescent="0.2">
      <c r="C444" s="148"/>
      <c r="D444" s="148"/>
      <c r="E444" s="148"/>
      <c r="F444" s="148"/>
      <c r="G444" s="148"/>
      <c r="H444" s="148"/>
      <c r="I444" s="148"/>
      <c r="J444" s="148"/>
      <c r="K444" s="148"/>
      <c r="L444" s="148"/>
      <c r="M444" s="148"/>
      <c r="N444" s="148"/>
      <c r="P444" s="149"/>
      <c r="Q444" s="143"/>
    </row>
    <row r="445" spans="3:17" x14ac:dyDescent="0.2">
      <c r="C445" s="148"/>
      <c r="D445" s="148"/>
      <c r="E445" s="148"/>
      <c r="F445" s="148"/>
      <c r="G445" s="148"/>
      <c r="H445" s="148"/>
      <c r="I445" s="148"/>
      <c r="J445" s="148"/>
      <c r="K445" s="148"/>
      <c r="L445" s="148"/>
      <c r="M445" s="148"/>
      <c r="N445" s="148"/>
      <c r="P445" s="149"/>
      <c r="Q445" s="143"/>
    </row>
    <row r="446" spans="3:17" x14ac:dyDescent="0.2">
      <c r="C446" s="148"/>
      <c r="D446" s="148"/>
      <c r="E446" s="148"/>
      <c r="F446" s="148"/>
      <c r="G446" s="148"/>
      <c r="H446" s="148"/>
      <c r="I446" s="148"/>
      <c r="J446" s="148"/>
      <c r="K446" s="148"/>
      <c r="L446" s="148"/>
      <c r="M446" s="148"/>
      <c r="N446" s="148"/>
      <c r="P446" s="149"/>
      <c r="Q446" s="143"/>
    </row>
    <row r="447" spans="3:17" x14ac:dyDescent="0.2">
      <c r="C447" s="148"/>
      <c r="D447" s="148"/>
      <c r="E447" s="148"/>
      <c r="F447" s="148"/>
      <c r="G447" s="148"/>
      <c r="H447" s="148"/>
      <c r="I447" s="148"/>
      <c r="J447" s="148"/>
      <c r="K447" s="148"/>
      <c r="L447" s="148"/>
      <c r="M447" s="148"/>
      <c r="N447" s="148"/>
      <c r="P447" s="149"/>
      <c r="Q447" s="143"/>
    </row>
    <row r="448" spans="3:17" x14ac:dyDescent="0.2">
      <c r="C448" s="148"/>
      <c r="D448" s="148"/>
      <c r="E448" s="148"/>
      <c r="F448" s="148"/>
      <c r="G448" s="148"/>
      <c r="H448" s="148"/>
      <c r="I448" s="148"/>
      <c r="J448" s="148"/>
      <c r="K448" s="148"/>
      <c r="L448" s="148"/>
      <c r="M448" s="148"/>
      <c r="N448" s="148"/>
      <c r="P448" s="149"/>
      <c r="Q448" s="143"/>
    </row>
    <row r="449" spans="3:17" x14ac:dyDescent="0.2">
      <c r="C449" s="148"/>
      <c r="D449" s="148"/>
      <c r="E449" s="148"/>
      <c r="F449" s="148"/>
      <c r="G449" s="148"/>
      <c r="H449" s="148"/>
      <c r="I449" s="148"/>
      <c r="J449" s="148"/>
      <c r="K449" s="148"/>
      <c r="L449" s="148"/>
      <c r="M449" s="148"/>
      <c r="N449" s="148"/>
      <c r="P449" s="149"/>
      <c r="Q449" s="143"/>
    </row>
    <row r="450" spans="3:17" x14ac:dyDescent="0.2">
      <c r="C450" s="148"/>
      <c r="D450" s="148"/>
      <c r="E450" s="148"/>
      <c r="F450" s="148"/>
      <c r="G450" s="148"/>
      <c r="H450" s="148"/>
      <c r="I450" s="148"/>
      <c r="J450" s="148"/>
      <c r="K450" s="148"/>
      <c r="L450" s="148"/>
      <c r="M450" s="148"/>
      <c r="N450" s="148"/>
      <c r="P450" s="149"/>
      <c r="Q450" s="143"/>
    </row>
    <row r="451" spans="3:17" x14ac:dyDescent="0.2">
      <c r="C451" s="148"/>
      <c r="D451" s="148"/>
      <c r="E451" s="148"/>
      <c r="F451" s="148"/>
      <c r="G451" s="148"/>
      <c r="H451" s="148"/>
      <c r="I451" s="148"/>
      <c r="J451" s="148"/>
      <c r="K451" s="148"/>
      <c r="L451" s="148"/>
      <c r="M451" s="148"/>
      <c r="N451" s="148"/>
      <c r="P451" s="149"/>
      <c r="Q451" s="143"/>
    </row>
    <row r="452" spans="3:17" x14ac:dyDescent="0.2">
      <c r="C452" s="148"/>
      <c r="D452" s="148"/>
      <c r="E452" s="148"/>
      <c r="F452" s="148"/>
      <c r="G452" s="148"/>
      <c r="H452" s="148"/>
      <c r="I452" s="148"/>
      <c r="J452" s="148"/>
      <c r="K452" s="148"/>
      <c r="L452" s="148"/>
      <c r="M452" s="148"/>
      <c r="N452" s="148"/>
      <c r="P452" s="149"/>
      <c r="Q452" s="143"/>
    </row>
    <row r="453" spans="3:17" x14ac:dyDescent="0.2">
      <c r="C453" s="148"/>
      <c r="D453" s="148"/>
      <c r="E453" s="148"/>
      <c r="F453" s="148"/>
      <c r="G453" s="148"/>
      <c r="H453" s="148"/>
      <c r="I453" s="148"/>
      <c r="J453" s="148"/>
      <c r="K453" s="148"/>
      <c r="L453" s="148"/>
      <c r="M453" s="148"/>
      <c r="N453" s="148"/>
      <c r="P453" s="149"/>
      <c r="Q453" s="143"/>
    </row>
    <row r="454" spans="3:17" x14ac:dyDescent="0.2">
      <c r="C454" s="148"/>
      <c r="D454" s="148"/>
      <c r="E454" s="148"/>
      <c r="F454" s="148"/>
      <c r="G454" s="148"/>
      <c r="H454" s="148"/>
      <c r="I454" s="148"/>
      <c r="J454" s="148"/>
      <c r="K454" s="148"/>
      <c r="L454" s="148"/>
      <c r="M454" s="148"/>
      <c r="N454" s="148"/>
      <c r="P454" s="149"/>
      <c r="Q454" s="143"/>
    </row>
    <row r="455" spans="3:17" x14ac:dyDescent="0.2">
      <c r="C455" s="148"/>
      <c r="D455" s="148"/>
      <c r="E455" s="148"/>
      <c r="F455" s="148"/>
      <c r="G455" s="148"/>
      <c r="H455" s="148"/>
      <c r="I455" s="148"/>
      <c r="J455" s="148"/>
      <c r="K455" s="148"/>
      <c r="L455" s="148"/>
      <c r="M455" s="148"/>
      <c r="N455" s="148"/>
      <c r="P455" s="149"/>
      <c r="Q455" s="143"/>
    </row>
    <row r="456" spans="3:17" x14ac:dyDescent="0.2">
      <c r="C456" s="148"/>
      <c r="D456" s="148"/>
      <c r="E456" s="148"/>
      <c r="F456" s="148"/>
      <c r="G456" s="148"/>
      <c r="H456" s="148"/>
      <c r="I456" s="148"/>
      <c r="J456" s="148"/>
      <c r="K456" s="148"/>
      <c r="L456" s="148"/>
      <c r="M456" s="148"/>
      <c r="N456" s="148"/>
      <c r="P456" s="149"/>
      <c r="Q456" s="143"/>
    </row>
    <row r="457" spans="3:17" x14ac:dyDescent="0.2">
      <c r="C457" s="148"/>
      <c r="D457" s="148"/>
      <c r="E457" s="148"/>
      <c r="F457" s="148"/>
      <c r="G457" s="148"/>
      <c r="H457" s="148"/>
      <c r="I457" s="148"/>
      <c r="J457" s="148"/>
      <c r="K457" s="148"/>
      <c r="L457" s="148"/>
      <c r="M457" s="148"/>
      <c r="N457" s="148"/>
      <c r="P457" s="149"/>
      <c r="Q457" s="143"/>
    </row>
    <row r="458" spans="3:17" x14ac:dyDescent="0.2">
      <c r="C458" s="148"/>
      <c r="D458" s="148"/>
      <c r="E458" s="148"/>
      <c r="F458" s="148"/>
      <c r="G458" s="148"/>
      <c r="H458" s="148"/>
      <c r="I458" s="148"/>
      <c r="J458" s="148"/>
      <c r="K458" s="148"/>
      <c r="L458" s="148"/>
      <c r="M458" s="148"/>
      <c r="N458" s="148"/>
      <c r="P458" s="149"/>
      <c r="Q458" s="143"/>
    </row>
    <row r="459" spans="3:17" x14ac:dyDescent="0.2">
      <c r="C459" s="148"/>
      <c r="D459" s="148"/>
      <c r="E459" s="148"/>
      <c r="F459" s="148"/>
      <c r="G459" s="148"/>
      <c r="H459" s="148"/>
      <c r="I459" s="148"/>
      <c r="J459" s="148"/>
      <c r="K459" s="148"/>
      <c r="L459" s="148"/>
      <c r="M459" s="148"/>
      <c r="N459" s="148"/>
      <c r="P459" s="149"/>
      <c r="Q459" s="143"/>
    </row>
    <row r="460" spans="3:17" x14ac:dyDescent="0.2">
      <c r="C460" s="148"/>
      <c r="D460" s="148"/>
      <c r="E460" s="148"/>
      <c r="F460" s="148"/>
      <c r="G460" s="148"/>
      <c r="H460" s="148"/>
      <c r="I460" s="148"/>
      <c r="J460" s="148"/>
      <c r="K460" s="148"/>
      <c r="L460" s="148"/>
      <c r="M460" s="148"/>
      <c r="N460" s="148"/>
      <c r="P460" s="149"/>
      <c r="Q460" s="143"/>
    </row>
    <row r="461" spans="3:17" x14ac:dyDescent="0.2">
      <c r="C461" s="148"/>
      <c r="D461" s="148"/>
      <c r="E461" s="148"/>
      <c r="F461" s="148"/>
      <c r="G461" s="148"/>
      <c r="H461" s="148"/>
      <c r="I461" s="148"/>
      <c r="J461" s="148"/>
      <c r="K461" s="148"/>
      <c r="L461" s="148"/>
      <c r="M461" s="148"/>
      <c r="N461" s="148"/>
      <c r="P461" s="149"/>
      <c r="Q461" s="143"/>
    </row>
    <row r="462" spans="3:17" x14ac:dyDescent="0.2">
      <c r="C462" s="148"/>
      <c r="D462" s="148"/>
      <c r="E462" s="148"/>
      <c r="F462" s="148"/>
      <c r="G462" s="148"/>
      <c r="H462" s="148"/>
      <c r="I462" s="148"/>
      <c r="J462" s="148"/>
      <c r="K462" s="148"/>
      <c r="L462" s="148"/>
      <c r="M462" s="148"/>
      <c r="N462" s="148"/>
      <c r="P462" s="149"/>
      <c r="Q462" s="143"/>
    </row>
    <row r="463" spans="3:17" x14ac:dyDescent="0.2">
      <c r="C463" s="148"/>
      <c r="D463" s="148"/>
      <c r="E463" s="148"/>
      <c r="F463" s="148"/>
      <c r="G463" s="148"/>
      <c r="H463" s="148"/>
      <c r="I463" s="148"/>
      <c r="J463" s="148"/>
      <c r="K463" s="148"/>
      <c r="L463" s="148"/>
      <c r="M463" s="148"/>
      <c r="N463" s="148"/>
      <c r="P463" s="149"/>
      <c r="Q463" s="143"/>
    </row>
    <row r="464" spans="3:17" x14ac:dyDescent="0.2">
      <c r="C464" s="148"/>
      <c r="D464" s="148"/>
      <c r="E464" s="148"/>
      <c r="F464" s="148"/>
      <c r="G464" s="148"/>
      <c r="H464" s="148"/>
      <c r="I464" s="148"/>
      <c r="J464" s="148"/>
      <c r="K464" s="148"/>
      <c r="L464" s="148"/>
      <c r="M464" s="148"/>
      <c r="N464" s="148"/>
      <c r="P464" s="149"/>
      <c r="Q464" s="143"/>
    </row>
    <row r="465" spans="3:17" x14ac:dyDescent="0.2">
      <c r="C465" s="148"/>
      <c r="D465" s="148"/>
      <c r="E465" s="148"/>
      <c r="F465" s="148"/>
      <c r="G465" s="148"/>
      <c r="H465" s="148"/>
      <c r="I465" s="148"/>
      <c r="J465" s="148"/>
      <c r="K465" s="148"/>
      <c r="L465" s="148"/>
      <c r="M465" s="148"/>
      <c r="N465" s="148"/>
      <c r="P465" s="149"/>
      <c r="Q465" s="143"/>
    </row>
    <row r="466" spans="3:17" x14ac:dyDescent="0.2">
      <c r="C466" s="148"/>
      <c r="D466" s="148"/>
      <c r="E466" s="148"/>
      <c r="F466" s="148"/>
      <c r="G466" s="148"/>
      <c r="H466" s="148"/>
      <c r="I466" s="148"/>
      <c r="J466" s="148"/>
      <c r="K466" s="148"/>
      <c r="L466" s="148"/>
      <c r="M466" s="148"/>
      <c r="N466" s="148"/>
      <c r="P466" s="149"/>
      <c r="Q466" s="143"/>
    </row>
    <row r="467" spans="3:17" x14ac:dyDescent="0.2">
      <c r="C467" s="148"/>
      <c r="D467" s="148"/>
      <c r="E467" s="148"/>
      <c r="F467" s="148"/>
      <c r="G467" s="148"/>
      <c r="H467" s="148"/>
      <c r="I467" s="148"/>
      <c r="J467" s="148"/>
      <c r="K467" s="148"/>
      <c r="L467" s="148"/>
      <c r="M467" s="148"/>
      <c r="N467" s="148"/>
      <c r="P467" s="149"/>
      <c r="Q467" s="143"/>
    </row>
    <row r="468" spans="3:17" x14ac:dyDescent="0.2">
      <c r="C468" s="148"/>
      <c r="D468" s="148"/>
      <c r="E468" s="148"/>
      <c r="F468" s="148"/>
      <c r="G468" s="148"/>
      <c r="H468" s="148"/>
      <c r="I468" s="148"/>
      <c r="J468" s="148"/>
      <c r="K468" s="148"/>
      <c r="L468" s="148"/>
      <c r="M468" s="148"/>
      <c r="N468" s="148"/>
      <c r="P468" s="149"/>
      <c r="Q468" s="143"/>
    </row>
    <row r="469" spans="3:17" x14ac:dyDescent="0.2">
      <c r="C469" s="148"/>
      <c r="D469" s="148"/>
      <c r="E469" s="148"/>
      <c r="F469" s="148"/>
      <c r="G469" s="148"/>
      <c r="H469" s="148"/>
      <c r="I469" s="148"/>
      <c r="J469" s="148"/>
      <c r="K469" s="148"/>
      <c r="L469" s="148"/>
      <c r="M469" s="148"/>
      <c r="N469" s="148"/>
      <c r="P469" s="149"/>
      <c r="Q469" s="143"/>
    </row>
    <row r="470" spans="3:17" x14ac:dyDescent="0.2">
      <c r="C470" s="148"/>
      <c r="D470" s="148"/>
      <c r="E470" s="148"/>
      <c r="F470" s="148"/>
      <c r="G470" s="148"/>
      <c r="H470" s="148"/>
      <c r="I470" s="148"/>
      <c r="J470" s="148"/>
      <c r="K470" s="148"/>
      <c r="L470" s="148"/>
      <c r="M470" s="148"/>
      <c r="N470" s="148"/>
      <c r="P470" s="149"/>
      <c r="Q470" s="143"/>
    </row>
    <row r="471" spans="3:17" x14ac:dyDescent="0.2">
      <c r="C471" s="148"/>
      <c r="D471" s="148"/>
      <c r="E471" s="148"/>
      <c r="F471" s="148"/>
      <c r="G471" s="148"/>
      <c r="H471" s="148"/>
      <c r="I471" s="148"/>
      <c r="J471" s="148"/>
      <c r="K471" s="148"/>
      <c r="L471" s="148"/>
      <c r="M471" s="148"/>
      <c r="N471" s="148"/>
      <c r="P471" s="149"/>
      <c r="Q471" s="143"/>
    </row>
    <row r="472" spans="3:17" x14ac:dyDescent="0.2">
      <c r="C472" s="148"/>
      <c r="D472" s="148"/>
      <c r="E472" s="148"/>
      <c r="F472" s="148"/>
      <c r="G472" s="148"/>
      <c r="H472" s="148"/>
      <c r="I472" s="148"/>
      <c r="J472" s="148"/>
      <c r="K472" s="148"/>
      <c r="L472" s="148"/>
      <c r="M472" s="148"/>
      <c r="N472" s="148"/>
      <c r="P472" s="149"/>
      <c r="Q472" s="143"/>
    </row>
    <row r="473" spans="3:17" x14ac:dyDescent="0.2">
      <c r="C473" s="148"/>
      <c r="D473" s="148"/>
      <c r="E473" s="148"/>
      <c r="F473" s="148"/>
      <c r="G473" s="148"/>
      <c r="H473" s="148"/>
      <c r="I473" s="148"/>
      <c r="J473" s="148"/>
      <c r="K473" s="148"/>
      <c r="L473" s="148"/>
      <c r="M473" s="148"/>
      <c r="N473" s="148"/>
      <c r="P473" s="149"/>
      <c r="Q473" s="143"/>
    </row>
    <row r="474" spans="3:17" x14ac:dyDescent="0.2">
      <c r="C474" s="148"/>
      <c r="D474" s="148"/>
      <c r="E474" s="148"/>
      <c r="F474" s="148"/>
      <c r="G474" s="148"/>
      <c r="H474" s="148"/>
      <c r="I474" s="148"/>
      <c r="J474" s="148"/>
      <c r="K474" s="148"/>
      <c r="L474" s="148"/>
      <c r="M474" s="148"/>
      <c r="N474" s="148"/>
      <c r="P474" s="149"/>
      <c r="Q474" s="143"/>
    </row>
    <row r="475" spans="3:17" x14ac:dyDescent="0.2">
      <c r="C475" s="148"/>
      <c r="D475" s="148"/>
      <c r="E475" s="148"/>
      <c r="F475" s="148"/>
      <c r="G475" s="148"/>
      <c r="H475" s="148"/>
      <c r="I475" s="148"/>
      <c r="J475" s="148"/>
      <c r="K475" s="148"/>
      <c r="L475" s="148"/>
      <c r="M475" s="148"/>
      <c r="N475" s="148"/>
      <c r="P475" s="149"/>
      <c r="Q475" s="143"/>
    </row>
    <row r="476" spans="3:17" x14ac:dyDescent="0.2">
      <c r="C476" s="148"/>
      <c r="D476" s="148"/>
      <c r="E476" s="148"/>
      <c r="F476" s="148"/>
      <c r="G476" s="148"/>
      <c r="H476" s="148"/>
      <c r="I476" s="148"/>
      <c r="J476" s="148"/>
      <c r="K476" s="148"/>
      <c r="L476" s="148"/>
      <c r="M476" s="148"/>
      <c r="N476" s="148"/>
      <c r="P476" s="149"/>
      <c r="Q476" s="143"/>
    </row>
    <row r="477" spans="3:17" x14ac:dyDescent="0.2">
      <c r="C477" s="148"/>
      <c r="D477" s="148"/>
      <c r="E477" s="148"/>
      <c r="F477" s="148"/>
      <c r="G477" s="148"/>
      <c r="H477" s="148"/>
      <c r="I477" s="148"/>
      <c r="J477" s="148"/>
      <c r="K477" s="148"/>
      <c r="L477" s="148"/>
      <c r="M477" s="148"/>
      <c r="N477" s="148"/>
      <c r="P477" s="149"/>
      <c r="Q477" s="143"/>
    </row>
    <row r="478" spans="3:17" x14ac:dyDescent="0.2">
      <c r="C478" s="148"/>
      <c r="D478" s="148"/>
      <c r="E478" s="148"/>
      <c r="F478" s="148"/>
      <c r="G478" s="148"/>
      <c r="H478" s="148"/>
      <c r="I478" s="148"/>
      <c r="J478" s="148"/>
      <c r="K478" s="148"/>
      <c r="L478" s="148"/>
      <c r="M478" s="148"/>
      <c r="N478" s="148"/>
      <c r="P478" s="149"/>
      <c r="Q478" s="143"/>
    </row>
    <row r="479" spans="3:17" x14ac:dyDescent="0.2">
      <c r="C479" s="148"/>
      <c r="D479" s="148"/>
      <c r="E479" s="148"/>
      <c r="F479" s="148"/>
      <c r="G479" s="148"/>
      <c r="H479" s="148"/>
      <c r="I479" s="148"/>
      <c r="J479" s="148"/>
      <c r="K479" s="148"/>
      <c r="L479" s="148"/>
      <c r="M479" s="148"/>
      <c r="N479" s="148"/>
      <c r="P479" s="149"/>
      <c r="Q479" s="143"/>
    </row>
    <row r="480" spans="3:17" x14ac:dyDescent="0.2">
      <c r="C480" s="148"/>
      <c r="D480" s="148"/>
      <c r="E480" s="148"/>
      <c r="F480" s="148"/>
      <c r="G480" s="148"/>
      <c r="H480" s="148"/>
      <c r="I480" s="148"/>
      <c r="J480" s="148"/>
      <c r="K480" s="148"/>
      <c r="L480" s="148"/>
      <c r="M480" s="148"/>
      <c r="N480" s="148"/>
      <c r="P480" s="149"/>
      <c r="Q480" s="143"/>
    </row>
    <row r="481" spans="3:17" x14ac:dyDescent="0.2">
      <c r="C481" s="148"/>
      <c r="D481" s="148"/>
      <c r="E481" s="148"/>
      <c r="F481" s="148"/>
      <c r="G481" s="148"/>
      <c r="H481" s="148"/>
      <c r="I481" s="148"/>
      <c r="J481" s="148"/>
      <c r="K481" s="148"/>
      <c r="L481" s="148"/>
      <c r="M481" s="148"/>
      <c r="N481" s="148"/>
      <c r="P481" s="149"/>
      <c r="Q481" s="143"/>
    </row>
    <row r="482" spans="3:17" x14ac:dyDescent="0.2">
      <c r="C482" s="148"/>
      <c r="D482" s="148"/>
      <c r="E482" s="148"/>
      <c r="F482" s="148"/>
      <c r="G482" s="148"/>
      <c r="H482" s="148"/>
      <c r="I482" s="148"/>
      <c r="J482" s="148"/>
      <c r="K482" s="148"/>
      <c r="L482" s="148"/>
      <c r="M482" s="148"/>
      <c r="N482" s="148"/>
      <c r="P482" s="149"/>
      <c r="Q482" s="143"/>
    </row>
    <row r="483" spans="3:17" x14ac:dyDescent="0.2">
      <c r="C483" s="148"/>
      <c r="D483" s="148"/>
      <c r="E483" s="148"/>
      <c r="F483" s="148"/>
      <c r="G483" s="148"/>
      <c r="H483" s="148"/>
      <c r="I483" s="148"/>
      <c r="J483" s="148"/>
      <c r="K483" s="148"/>
      <c r="L483" s="148"/>
      <c r="M483" s="148"/>
      <c r="N483" s="148"/>
      <c r="P483" s="149"/>
      <c r="Q483" s="143"/>
    </row>
    <row r="484" spans="3:17" x14ac:dyDescent="0.2">
      <c r="C484" s="148"/>
      <c r="D484" s="148"/>
      <c r="E484" s="148"/>
      <c r="F484" s="148"/>
      <c r="G484" s="148"/>
      <c r="H484" s="148"/>
      <c r="I484" s="148"/>
      <c r="J484" s="148"/>
      <c r="K484" s="148"/>
      <c r="L484" s="148"/>
      <c r="M484" s="148"/>
      <c r="N484" s="148"/>
      <c r="P484" s="149"/>
      <c r="Q484" s="143"/>
    </row>
    <row r="485" spans="3:17" x14ac:dyDescent="0.2">
      <c r="C485" s="148"/>
      <c r="D485" s="148"/>
      <c r="E485" s="148"/>
      <c r="F485" s="148"/>
      <c r="G485" s="148"/>
      <c r="H485" s="148"/>
      <c r="I485" s="148"/>
      <c r="J485" s="148"/>
      <c r="K485" s="148"/>
      <c r="L485" s="148"/>
      <c r="M485" s="148"/>
      <c r="N485" s="148"/>
      <c r="P485" s="149"/>
      <c r="Q485" s="143"/>
    </row>
    <row r="486" spans="3:17" x14ac:dyDescent="0.2">
      <c r="C486" s="148"/>
      <c r="D486" s="148"/>
      <c r="E486" s="148"/>
      <c r="F486" s="148"/>
      <c r="G486" s="148"/>
      <c r="H486" s="148"/>
      <c r="I486" s="148"/>
      <c r="J486" s="148"/>
      <c r="K486" s="148"/>
      <c r="L486" s="148"/>
      <c r="M486" s="148"/>
      <c r="N486" s="148"/>
      <c r="P486" s="149"/>
      <c r="Q486" s="143"/>
    </row>
    <row r="487" spans="3:17" x14ac:dyDescent="0.2">
      <c r="C487" s="148"/>
      <c r="D487" s="148"/>
      <c r="E487" s="148"/>
      <c r="F487" s="148"/>
      <c r="G487" s="148"/>
      <c r="H487" s="148"/>
      <c r="I487" s="148"/>
      <c r="J487" s="148"/>
      <c r="K487" s="148"/>
      <c r="L487" s="148"/>
      <c r="M487" s="148"/>
      <c r="N487" s="148"/>
      <c r="P487" s="149"/>
      <c r="Q487" s="143"/>
    </row>
    <row r="488" spans="3:17" x14ac:dyDescent="0.2">
      <c r="C488" s="148"/>
      <c r="D488" s="148"/>
      <c r="E488" s="148"/>
      <c r="F488" s="148"/>
      <c r="G488" s="148"/>
      <c r="H488" s="148"/>
      <c r="I488" s="148"/>
      <c r="J488" s="148"/>
      <c r="K488" s="148"/>
      <c r="L488" s="148"/>
      <c r="M488" s="148"/>
      <c r="N488" s="148"/>
      <c r="P488" s="149"/>
      <c r="Q488" s="143"/>
    </row>
    <row r="489" spans="3:17" x14ac:dyDescent="0.2">
      <c r="C489" s="148"/>
      <c r="D489" s="148"/>
      <c r="E489" s="148"/>
      <c r="F489" s="148"/>
      <c r="G489" s="148"/>
      <c r="H489" s="148"/>
      <c r="I489" s="148"/>
      <c r="J489" s="148"/>
      <c r="K489" s="148"/>
      <c r="L489" s="148"/>
      <c r="M489" s="148"/>
      <c r="N489" s="148"/>
      <c r="P489" s="149"/>
      <c r="Q489" s="143"/>
    </row>
    <row r="490" spans="3:17" x14ac:dyDescent="0.2">
      <c r="C490" s="148"/>
      <c r="D490" s="148"/>
      <c r="E490" s="148"/>
      <c r="F490" s="148"/>
      <c r="G490" s="148"/>
      <c r="H490" s="148"/>
      <c r="I490" s="148"/>
      <c r="J490" s="148"/>
      <c r="K490" s="148"/>
      <c r="L490" s="148"/>
      <c r="M490" s="148"/>
      <c r="N490" s="148"/>
      <c r="P490" s="149"/>
      <c r="Q490" s="143"/>
    </row>
    <row r="491" spans="3:17" x14ac:dyDescent="0.2">
      <c r="C491" s="148"/>
      <c r="D491" s="148"/>
      <c r="E491" s="148"/>
      <c r="F491" s="148"/>
      <c r="G491" s="148"/>
      <c r="H491" s="148"/>
      <c r="I491" s="148"/>
      <c r="J491" s="148"/>
      <c r="K491" s="148"/>
      <c r="L491" s="148"/>
      <c r="M491" s="148"/>
      <c r="N491" s="148"/>
      <c r="P491" s="149"/>
      <c r="Q491" s="143"/>
    </row>
    <row r="492" spans="3:17" x14ac:dyDescent="0.2">
      <c r="C492" s="148"/>
      <c r="D492" s="148"/>
      <c r="E492" s="148"/>
      <c r="F492" s="148"/>
      <c r="G492" s="148"/>
      <c r="H492" s="148"/>
      <c r="I492" s="148"/>
      <c r="J492" s="148"/>
      <c r="K492" s="148"/>
      <c r="L492" s="148"/>
      <c r="M492" s="148"/>
      <c r="N492" s="148"/>
      <c r="P492" s="149"/>
      <c r="Q492" s="143"/>
    </row>
    <row r="493" spans="3:17" x14ac:dyDescent="0.2">
      <c r="C493" s="148"/>
      <c r="D493" s="148"/>
      <c r="E493" s="148"/>
      <c r="F493" s="148"/>
      <c r="G493" s="148"/>
      <c r="H493" s="148"/>
      <c r="I493" s="148"/>
      <c r="J493" s="148"/>
      <c r="K493" s="148"/>
      <c r="L493" s="148"/>
      <c r="M493" s="148"/>
      <c r="N493" s="148"/>
      <c r="P493" s="149"/>
      <c r="Q493" s="143"/>
    </row>
    <row r="494" spans="3:17" x14ac:dyDescent="0.2">
      <c r="C494" s="148"/>
      <c r="D494" s="148"/>
      <c r="E494" s="148"/>
      <c r="F494" s="148"/>
      <c r="G494" s="148"/>
      <c r="H494" s="148"/>
      <c r="I494" s="148"/>
      <c r="J494" s="148"/>
      <c r="K494" s="148"/>
      <c r="L494" s="148"/>
      <c r="M494" s="148"/>
      <c r="N494" s="148"/>
      <c r="P494" s="149"/>
      <c r="Q494" s="143"/>
    </row>
    <row r="495" spans="3:17" x14ac:dyDescent="0.2">
      <c r="C495" s="148"/>
      <c r="D495" s="148"/>
      <c r="E495" s="148"/>
      <c r="F495" s="148"/>
      <c r="G495" s="148"/>
      <c r="H495" s="148"/>
      <c r="I495" s="148"/>
      <c r="J495" s="148"/>
      <c r="K495" s="148"/>
      <c r="L495" s="148"/>
      <c r="M495" s="148"/>
      <c r="N495" s="148"/>
      <c r="P495" s="149"/>
      <c r="Q495" s="143"/>
    </row>
    <row r="496" spans="3:17" x14ac:dyDescent="0.2">
      <c r="C496" s="148"/>
      <c r="D496" s="148"/>
      <c r="E496" s="148"/>
      <c r="F496" s="148"/>
      <c r="G496" s="148"/>
      <c r="H496" s="148"/>
      <c r="I496" s="148"/>
      <c r="J496" s="148"/>
      <c r="K496" s="148"/>
      <c r="L496" s="148"/>
      <c r="M496" s="148"/>
      <c r="N496" s="148"/>
      <c r="P496" s="149"/>
      <c r="Q496" s="143"/>
    </row>
    <row r="497" spans="3:17" x14ac:dyDescent="0.2">
      <c r="C497" s="148"/>
      <c r="D497" s="148"/>
      <c r="E497" s="148"/>
      <c r="F497" s="148"/>
      <c r="G497" s="148"/>
      <c r="H497" s="148"/>
      <c r="I497" s="148"/>
      <c r="J497" s="148"/>
      <c r="K497" s="148"/>
      <c r="L497" s="148"/>
      <c r="M497" s="148"/>
      <c r="N497" s="148"/>
      <c r="P497" s="149"/>
      <c r="Q497" s="143"/>
    </row>
    <row r="498" spans="3:17" x14ac:dyDescent="0.2">
      <c r="C498" s="148"/>
      <c r="D498" s="148"/>
      <c r="E498" s="148"/>
      <c r="F498" s="148"/>
      <c r="G498" s="148"/>
      <c r="H498" s="148"/>
      <c r="I498" s="148"/>
      <c r="J498" s="148"/>
      <c r="K498" s="148"/>
      <c r="L498" s="148"/>
      <c r="M498" s="148"/>
      <c r="N498" s="148"/>
      <c r="P498" s="149"/>
      <c r="Q498" s="143"/>
    </row>
    <row r="499" spans="3:17" x14ac:dyDescent="0.2">
      <c r="C499" s="148"/>
      <c r="D499" s="148"/>
      <c r="E499" s="148"/>
      <c r="F499" s="148"/>
      <c r="G499" s="148"/>
      <c r="H499" s="148"/>
      <c r="I499" s="148"/>
      <c r="J499" s="148"/>
      <c r="K499" s="148"/>
      <c r="L499" s="148"/>
      <c r="M499" s="148"/>
      <c r="N499" s="148"/>
      <c r="P499" s="149"/>
      <c r="Q499" s="143"/>
    </row>
    <row r="500" spans="3:17" x14ac:dyDescent="0.2">
      <c r="C500" s="148"/>
      <c r="D500" s="148"/>
      <c r="E500" s="148"/>
      <c r="F500" s="148"/>
      <c r="G500" s="148"/>
      <c r="H500" s="148"/>
      <c r="I500" s="148"/>
      <c r="J500" s="148"/>
      <c r="K500" s="148"/>
      <c r="L500" s="148"/>
      <c r="M500" s="148"/>
      <c r="N500" s="148"/>
      <c r="P500" s="149"/>
      <c r="Q500" s="143"/>
    </row>
    <row r="501" spans="3:17" x14ac:dyDescent="0.2">
      <c r="C501" s="148"/>
      <c r="D501" s="148"/>
      <c r="E501" s="148"/>
      <c r="F501" s="148"/>
      <c r="G501" s="148"/>
      <c r="H501" s="148"/>
      <c r="I501" s="148"/>
      <c r="J501" s="148"/>
      <c r="K501" s="148"/>
      <c r="L501" s="148"/>
      <c r="M501" s="148"/>
      <c r="N501" s="148"/>
      <c r="P501" s="149"/>
      <c r="Q501" s="143"/>
    </row>
    <row r="502" spans="3:17" x14ac:dyDescent="0.2">
      <c r="C502" s="148"/>
      <c r="D502" s="148"/>
      <c r="E502" s="148"/>
      <c r="F502" s="148"/>
      <c r="G502" s="148"/>
      <c r="H502" s="148"/>
      <c r="I502" s="148"/>
      <c r="J502" s="148"/>
      <c r="K502" s="148"/>
      <c r="L502" s="148"/>
      <c r="M502" s="148"/>
      <c r="N502" s="148"/>
      <c r="P502" s="149"/>
      <c r="Q502" s="143"/>
    </row>
    <row r="503" spans="3:17" x14ac:dyDescent="0.2">
      <c r="C503" s="148"/>
      <c r="D503" s="148"/>
      <c r="E503" s="148"/>
      <c r="F503" s="148"/>
      <c r="G503" s="148"/>
      <c r="H503" s="148"/>
      <c r="I503" s="148"/>
      <c r="J503" s="148"/>
      <c r="K503" s="148"/>
      <c r="L503" s="148"/>
      <c r="M503" s="148"/>
      <c r="N503" s="148"/>
      <c r="P503" s="149"/>
      <c r="Q503" s="143"/>
    </row>
    <row r="504" spans="3:17" x14ac:dyDescent="0.2">
      <c r="C504" s="148"/>
      <c r="D504" s="148"/>
      <c r="E504" s="148"/>
      <c r="F504" s="148"/>
      <c r="G504" s="148"/>
      <c r="H504" s="148"/>
      <c r="I504" s="148"/>
      <c r="J504" s="148"/>
      <c r="K504" s="148"/>
      <c r="L504" s="148"/>
      <c r="M504" s="148"/>
      <c r="N504" s="148"/>
      <c r="P504" s="149"/>
      <c r="Q504" s="143"/>
    </row>
    <row r="505" spans="3:17" x14ac:dyDescent="0.2">
      <c r="C505" s="148"/>
      <c r="D505" s="148"/>
      <c r="E505" s="148"/>
      <c r="F505" s="148"/>
      <c r="G505" s="148"/>
      <c r="H505" s="148"/>
      <c r="I505" s="148"/>
      <c r="J505" s="148"/>
      <c r="K505" s="148"/>
      <c r="L505" s="148"/>
      <c r="M505" s="148"/>
      <c r="N505" s="148"/>
      <c r="P505" s="149"/>
      <c r="Q505" s="143"/>
    </row>
    <row r="506" spans="3:17" x14ac:dyDescent="0.2">
      <c r="C506" s="148"/>
      <c r="D506" s="148"/>
      <c r="E506" s="148"/>
      <c r="F506" s="148"/>
      <c r="G506" s="148"/>
      <c r="H506" s="148"/>
      <c r="I506" s="148"/>
      <c r="J506" s="148"/>
      <c r="K506" s="148"/>
      <c r="L506" s="148"/>
      <c r="M506" s="148"/>
      <c r="N506" s="148"/>
      <c r="P506" s="149"/>
      <c r="Q506" s="143"/>
    </row>
    <row r="507" spans="3:17" x14ac:dyDescent="0.2">
      <c r="C507" s="148"/>
      <c r="D507" s="148"/>
      <c r="E507" s="148"/>
      <c r="F507" s="148"/>
      <c r="G507" s="148"/>
      <c r="H507" s="148"/>
      <c r="I507" s="148"/>
      <c r="J507" s="148"/>
      <c r="K507" s="148"/>
      <c r="L507" s="148"/>
      <c r="M507" s="148"/>
      <c r="N507" s="148"/>
      <c r="P507" s="149"/>
      <c r="Q507" s="143"/>
    </row>
    <row r="508" spans="3:17" x14ac:dyDescent="0.2">
      <c r="C508" s="148"/>
      <c r="D508" s="148"/>
      <c r="E508" s="148"/>
      <c r="F508" s="148"/>
      <c r="G508" s="148"/>
      <c r="H508" s="148"/>
      <c r="I508" s="148"/>
      <c r="J508" s="148"/>
      <c r="K508" s="148"/>
      <c r="L508" s="148"/>
      <c r="M508" s="148"/>
      <c r="N508" s="148"/>
      <c r="P508" s="149"/>
      <c r="Q508" s="143"/>
    </row>
    <row r="509" spans="3:17" x14ac:dyDescent="0.2">
      <c r="C509" s="148"/>
      <c r="D509" s="148"/>
      <c r="E509" s="148"/>
      <c r="F509" s="148"/>
      <c r="G509" s="148"/>
      <c r="H509" s="148"/>
      <c r="I509" s="148"/>
      <c r="J509" s="148"/>
      <c r="K509" s="148"/>
      <c r="L509" s="148"/>
      <c r="M509" s="148"/>
      <c r="N509" s="148"/>
      <c r="P509" s="149"/>
      <c r="Q509" s="143"/>
    </row>
    <row r="510" spans="3:17" x14ac:dyDescent="0.2">
      <c r="C510" s="148"/>
      <c r="D510" s="148"/>
      <c r="E510" s="148"/>
      <c r="F510" s="148"/>
      <c r="G510" s="148"/>
      <c r="H510" s="148"/>
      <c r="I510" s="148"/>
      <c r="J510" s="148"/>
      <c r="K510" s="148"/>
      <c r="L510" s="148"/>
      <c r="M510" s="148"/>
      <c r="N510" s="148"/>
      <c r="P510" s="149"/>
      <c r="Q510" s="143"/>
    </row>
    <row r="511" spans="3:17" x14ac:dyDescent="0.2">
      <c r="C511" s="148"/>
      <c r="D511" s="148"/>
      <c r="E511" s="148"/>
      <c r="F511" s="148"/>
      <c r="G511" s="148"/>
      <c r="H511" s="148"/>
      <c r="I511" s="148"/>
      <c r="J511" s="148"/>
      <c r="K511" s="148"/>
      <c r="L511" s="148"/>
      <c r="M511" s="148"/>
      <c r="N511" s="148"/>
      <c r="P511" s="149"/>
      <c r="Q511" s="143"/>
    </row>
    <row r="512" spans="3:17" x14ac:dyDescent="0.2">
      <c r="C512" s="148"/>
      <c r="D512" s="148"/>
      <c r="E512" s="148"/>
      <c r="F512" s="148"/>
      <c r="G512" s="148"/>
      <c r="H512" s="148"/>
      <c r="I512" s="148"/>
      <c r="J512" s="148"/>
      <c r="K512" s="148"/>
      <c r="L512" s="148"/>
      <c r="M512" s="148"/>
      <c r="N512" s="148"/>
      <c r="P512" s="149"/>
      <c r="Q512" s="143"/>
    </row>
    <row r="513" spans="3:17" x14ac:dyDescent="0.2">
      <c r="C513" s="148"/>
      <c r="D513" s="148"/>
      <c r="E513" s="148"/>
      <c r="F513" s="148"/>
      <c r="G513" s="148"/>
      <c r="H513" s="148"/>
      <c r="I513" s="148"/>
      <c r="J513" s="148"/>
      <c r="K513" s="148"/>
      <c r="L513" s="148"/>
      <c r="M513" s="148"/>
      <c r="N513" s="148"/>
      <c r="P513" s="149"/>
      <c r="Q513" s="143"/>
    </row>
    <row r="514" spans="3:17" x14ac:dyDescent="0.2">
      <c r="C514" s="148"/>
      <c r="D514" s="148"/>
      <c r="E514" s="148"/>
      <c r="F514" s="148"/>
      <c r="G514" s="148"/>
      <c r="H514" s="148"/>
      <c r="I514" s="148"/>
      <c r="J514" s="148"/>
      <c r="K514" s="148"/>
      <c r="L514" s="148"/>
      <c r="M514" s="148"/>
      <c r="N514" s="148"/>
      <c r="P514" s="149"/>
      <c r="Q514" s="143"/>
    </row>
    <row r="515" spans="3:17" x14ac:dyDescent="0.2">
      <c r="C515" s="148"/>
      <c r="D515" s="148"/>
      <c r="E515" s="148"/>
      <c r="F515" s="148"/>
      <c r="G515" s="148"/>
      <c r="H515" s="148"/>
      <c r="I515" s="148"/>
      <c r="J515" s="148"/>
      <c r="K515" s="148"/>
      <c r="L515" s="148"/>
      <c r="M515" s="148"/>
      <c r="N515" s="148"/>
      <c r="P515" s="149"/>
      <c r="Q515" s="143"/>
    </row>
    <row r="516" spans="3:17" x14ac:dyDescent="0.2">
      <c r="C516" s="148"/>
      <c r="D516" s="148"/>
      <c r="E516" s="148"/>
      <c r="F516" s="148"/>
      <c r="G516" s="148"/>
      <c r="H516" s="148"/>
      <c r="I516" s="148"/>
      <c r="J516" s="148"/>
      <c r="K516" s="148"/>
      <c r="L516" s="148"/>
      <c r="M516" s="148"/>
      <c r="N516" s="148"/>
      <c r="P516" s="149"/>
      <c r="Q516" s="143"/>
    </row>
    <row r="517" spans="3:17" x14ac:dyDescent="0.2">
      <c r="C517" s="148"/>
      <c r="D517" s="148"/>
      <c r="E517" s="148"/>
      <c r="F517" s="148"/>
      <c r="G517" s="148"/>
      <c r="H517" s="148"/>
      <c r="I517" s="148"/>
      <c r="J517" s="148"/>
      <c r="K517" s="148"/>
      <c r="L517" s="148"/>
      <c r="M517" s="148"/>
      <c r="N517" s="148"/>
      <c r="P517" s="149"/>
      <c r="Q517" s="143"/>
    </row>
    <row r="518" spans="3:17" x14ac:dyDescent="0.2">
      <c r="C518" s="148"/>
      <c r="D518" s="148"/>
      <c r="E518" s="148"/>
      <c r="F518" s="148"/>
      <c r="G518" s="148"/>
      <c r="H518" s="148"/>
      <c r="I518" s="148"/>
      <c r="J518" s="148"/>
      <c r="K518" s="148"/>
      <c r="L518" s="148"/>
      <c r="M518" s="148"/>
      <c r="N518" s="148"/>
      <c r="P518" s="149"/>
      <c r="Q518" s="143"/>
    </row>
    <row r="519" spans="3:17" x14ac:dyDescent="0.2">
      <c r="C519" s="148"/>
      <c r="D519" s="148"/>
      <c r="E519" s="148"/>
      <c r="F519" s="148"/>
      <c r="G519" s="148"/>
      <c r="H519" s="148"/>
      <c r="I519" s="148"/>
      <c r="J519" s="148"/>
      <c r="K519" s="148"/>
      <c r="L519" s="148"/>
      <c r="M519" s="148"/>
      <c r="N519" s="148"/>
      <c r="P519" s="149"/>
      <c r="Q519" s="143"/>
    </row>
    <row r="520" spans="3:17" x14ac:dyDescent="0.2">
      <c r="C520" s="148"/>
      <c r="D520" s="148"/>
      <c r="E520" s="148"/>
      <c r="F520" s="148"/>
      <c r="G520" s="148"/>
      <c r="H520" s="148"/>
      <c r="I520" s="148"/>
      <c r="J520" s="148"/>
      <c r="K520" s="148"/>
      <c r="L520" s="148"/>
      <c r="M520" s="148"/>
      <c r="N520" s="148"/>
      <c r="P520" s="149"/>
      <c r="Q520" s="143"/>
    </row>
    <row r="521" spans="3:17" x14ac:dyDescent="0.2">
      <c r="C521" s="148"/>
      <c r="D521" s="148"/>
      <c r="E521" s="148"/>
      <c r="F521" s="148"/>
      <c r="G521" s="148"/>
      <c r="H521" s="148"/>
      <c r="I521" s="148"/>
      <c r="J521" s="148"/>
      <c r="K521" s="148"/>
      <c r="L521" s="148"/>
      <c r="M521" s="148"/>
      <c r="N521" s="148"/>
      <c r="P521" s="149"/>
      <c r="Q521" s="143"/>
    </row>
    <row r="522" spans="3:17" x14ac:dyDescent="0.2">
      <c r="C522" s="148"/>
      <c r="D522" s="148"/>
      <c r="E522" s="148"/>
      <c r="F522" s="148"/>
      <c r="G522" s="148"/>
      <c r="H522" s="148"/>
      <c r="I522" s="148"/>
      <c r="J522" s="148"/>
      <c r="K522" s="148"/>
      <c r="L522" s="148"/>
      <c r="M522" s="148"/>
      <c r="N522" s="148"/>
      <c r="P522" s="149"/>
      <c r="Q522" s="143"/>
    </row>
    <row r="523" spans="3:17" x14ac:dyDescent="0.2">
      <c r="C523" s="148"/>
      <c r="D523" s="148"/>
      <c r="E523" s="148"/>
      <c r="F523" s="148"/>
      <c r="G523" s="148"/>
      <c r="H523" s="148"/>
      <c r="I523" s="148"/>
      <c r="J523" s="148"/>
      <c r="K523" s="148"/>
      <c r="L523" s="148"/>
      <c r="M523" s="148"/>
      <c r="N523" s="148"/>
      <c r="P523" s="149"/>
      <c r="Q523" s="143"/>
    </row>
    <row r="524" spans="3:17" x14ac:dyDescent="0.2">
      <c r="C524" s="148"/>
      <c r="D524" s="148"/>
      <c r="E524" s="148"/>
      <c r="F524" s="148"/>
      <c r="G524" s="148"/>
      <c r="H524" s="148"/>
      <c r="I524" s="148"/>
      <c r="J524" s="148"/>
      <c r="K524" s="148"/>
      <c r="L524" s="148"/>
      <c r="M524" s="148"/>
      <c r="N524" s="148"/>
      <c r="P524" s="149"/>
      <c r="Q524" s="143"/>
    </row>
    <row r="525" spans="3:17" x14ac:dyDescent="0.2">
      <c r="C525" s="148"/>
      <c r="D525" s="148"/>
      <c r="E525" s="148"/>
      <c r="F525" s="148"/>
      <c r="G525" s="148"/>
      <c r="H525" s="148"/>
      <c r="I525" s="148"/>
      <c r="J525" s="148"/>
      <c r="K525" s="148"/>
      <c r="L525" s="148"/>
      <c r="M525" s="148"/>
      <c r="N525" s="148"/>
      <c r="P525" s="149"/>
      <c r="Q525" s="143"/>
    </row>
    <row r="526" spans="3:17" x14ac:dyDescent="0.2">
      <c r="C526" s="148"/>
      <c r="D526" s="148"/>
      <c r="E526" s="148"/>
      <c r="F526" s="148"/>
      <c r="G526" s="148"/>
      <c r="H526" s="148"/>
      <c r="I526" s="148"/>
      <c r="J526" s="148"/>
      <c r="K526" s="148"/>
      <c r="L526" s="148"/>
      <c r="M526" s="148"/>
      <c r="N526" s="148"/>
      <c r="P526" s="149"/>
      <c r="Q526" s="143"/>
    </row>
    <row r="527" spans="3:17" x14ac:dyDescent="0.2">
      <c r="C527" s="148"/>
      <c r="D527" s="148"/>
      <c r="E527" s="148"/>
      <c r="F527" s="148"/>
      <c r="G527" s="148"/>
      <c r="H527" s="148"/>
      <c r="I527" s="148"/>
      <c r="J527" s="148"/>
      <c r="K527" s="148"/>
      <c r="L527" s="148"/>
      <c r="M527" s="148"/>
      <c r="N527" s="148"/>
      <c r="P527" s="149"/>
      <c r="Q527" s="143"/>
    </row>
    <row r="528" spans="3:17" x14ac:dyDescent="0.2">
      <c r="C528" s="148"/>
      <c r="D528" s="148"/>
      <c r="E528" s="148"/>
      <c r="F528" s="148"/>
      <c r="G528" s="148"/>
      <c r="H528" s="148"/>
      <c r="I528" s="148"/>
      <c r="J528" s="148"/>
      <c r="K528" s="148"/>
      <c r="L528" s="148"/>
      <c r="M528" s="148"/>
      <c r="N528" s="148"/>
      <c r="P528" s="149"/>
      <c r="Q528" s="143"/>
    </row>
    <row r="529" spans="3:17" x14ac:dyDescent="0.2">
      <c r="C529" s="148"/>
      <c r="D529" s="148"/>
      <c r="E529" s="148"/>
      <c r="F529" s="148"/>
      <c r="G529" s="148"/>
      <c r="H529" s="148"/>
      <c r="I529" s="148"/>
      <c r="J529" s="148"/>
      <c r="K529" s="148"/>
      <c r="L529" s="148"/>
      <c r="M529" s="148"/>
      <c r="N529" s="148"/>
      <c r="P529" s="149"/>
      <c r="Q529" s="143"/>
    </row>
    <row r="530" spans="3:17" x14ac:dyDescent="0.2">
      <c r="C530" s="148"/>
      <c r="D530" s="148"/>
      <c r="E530" s="148"/>
      <c r="F530" s="148"/>
      <c r="G530" s="148"/>
      <c r="H530" s="148"/>
      <c r="I530" s="148"/>
      <c r="J530" s="148"/>
      <c r="K530" s="148"/>
      <c r="L530" s="148"/>
      <c r="M530" s="148"/>
      <c r="N530" s="148"/>
      <c r="P530" s="149"/>
      <c r="Q530" s="143"/>
    </row>
    <row r="531" spans="3:17" x14ac:dyDescent="0.2">
      <c r="C531" s="148"/>
      <c r="D531" s="148"/>
      <c r="E531" s="148"/>
      <c r="F531" s="148"/>
      <c r="G531" s="148"/>
      <c r="H531" s="148"/>
      <c r="I531" s="148"/>
      <c r="J531" s="148"/>
      <c r="K531" s="148"/>
      <c r="L531" s="148"/>
      <c r="M531" s="148"/>
      <c r="N531" s="148"/>
      <c r="P531" s="149"/>
      <c r="Q531" s="143"/>
    </row>
    <row r="532" spans="3:17" x14ac:dyDescent="0.2">
      <c r="C532" s="148"/>
      <c r="D532" s="148"/>
      <c r="E532" s="148"/>
      <c r="F532" s="148"/>
      <c r="G532" s="148"/>
      <c r="H532" s="148"/>
      <c r="I532" s="148"/>
      <c r="J532" s="148"/>
      <c r="K532" s="148"/>
      <c r="L532" s="148"/>
      <c r="M532" s="148"/>
      <c r="N532" s="148"/>
      <c r="P532" s="149"/>
      <c r="Q532" s="143"/>
    </row>
    <row r="533" spans="3:17" x14ac:dyDescent="0.2">
      <c r="C533" s="148"/>
      <c r="D533" s="148"/>
      <c r="E533" s="148"/>
      <c r="F533" s="148"/>
      <c r="G533" s="148"/>
      <c r="H533" s="148"/>
      <c r="I533" s="148"/>
      <c r="J533" s="148"/>
      <c r="K533" s="148"/>
      <c r="L533" s="148"/>
      <c r="M533" s="148"/>
      <c r="N533" s="148"/>
      <c r="P533" s="149"/>
      <c r="Q533" s="143"/>
    </row>
    <row r="534" spans="3:17" x14ac:dyDescent="0.2">
      <c r="C534" s="148"/>
      <c r="D534" s="148"/>
      <c r="E534" s="148"/>
      <c r="F534" s="148"/>
      <c r="G534" s="148"/>
      <c r="H534" s="148"/>
      <c r="I534" s="148"/>
      <c r="J534" s="148"/>
      <c r="K534" s="148"/>
      <c r="L534" s="148"/>
      <c r="M534" s="148"/>
      <c r="N534" s="148"/>
      <c r="P534" s="149"/>
      <c r="Q534" s="143"/>
    </row>
    <row r="535" spans="3:17" x14ac:dyDescent="0.2">
      <c r="C535" s="148"/>
      <c r="D535" s="148"/>
      <c r="E535" s="148"/>
      <c r="F535" s="148"/>
      <c r="G535" s="148"/>
      <c r="H535" s="148"/>
      <c r="I535" s="148"/>
      <c r="J535" s="148"/>
      <c r="K535" s="148"/>
      <c r="L535" s="148"/>
      <c r="M535" s="148"/>
      <c r="N535" s="148"/>
      <c r="P535" s="149"/>
      <c r="Q535" s="143"/>
    </row>
    <row r="536" spans="3:17" x14ac:dyDescent="0.2">
      <c r="C536" s="148"/>
      <c r="D536" s="148"/>
      <c r="E536" s="148"/>
      <c r="F536" s="148"/>
      <c r="G536" s="148"/>
      <c r="H536" s="148"/>
      <c r="I536" s="148"/>
      <c r="J536" s="148"/>
      <c r="K536" s="148"/>
      <c r="L536" s="148"/>
      <c r="M536" s="148"/>
      <c r="N536" s="148"/>
      <c r="P536" s="149"/>
      <c r="Q536" s="143"/>
    </row>
    <row r="537" spans="3:17" x14ac:dyDescent="0.2">
      <c r="C537" s="148"/>
      <c r="D537" s="148"/>
      <c r="E537" s="148"/>
      <c r="F537" s="148"/>
      <c r="G537" s="148"/>
      <c r="H537" s="148"/>
      <c r="I537" s="148"/>
      <c r="J537" s="148"/>
      <c r="K537" s="148"/>
      <c r="L537" s="148"/>
      <c r="M537" s="148"/>
      <c r="N537" s="148"/>
      <c r="P537" s="149"/>
      <c r="Q537" s="143"/>
    </row>
    <row r="538" spans="3:17" x14ac:dyDescent="0.2">
      <c r="C538" s="148"/>
      <c r="D538" s="148"/>
      <c r="E538" s="148"/>
      <c r="F538" s="148"/>
      <c r="G538" s="148"/>
      <c r="H538" s="148"/>
      <c r="I538" s="148"/>
      <c r="J538" s="148"/>
      <c r="K538" s="148"/>
      <c r="L538" s="148"/>
      <c r="M538" s="148"/>
      <c r="N538" s="148"/>
      <c r="P538" s="149"/>
      <c r="Q538" s="143"/>
    </row>
    <row r="539" spans="3:17" x14ac:dyDescent="0.2">
      <c r="C539" s="148"/>
      <c r="D539" s="148"/>
      <c r="E539" s="148"/>
      <c r="F539" s="148"/>
      <c r="G539" s="148"/>
      <c r="H539" s="148"/>
      <c r="I539" s="148"/>
      <c r="J539" s="148"/>
      <c r="K539" s="148"/>
      <c r="L539" s="148"/>
      <c r="M539" s="148"/>
      <c r="N539" s="148"/>
      <c r="P539" s="149"/>
      <c r="Q539" s="143"/>
    </row>
    <row r="540" spans="3:17" x14ac:dyDescent="0.2">
      <c r="C540" s="148"/>
      <c r="D540" s="148"/>
      <c r="E540" s="148"/>
      <c r="F540" s="148"/>
      <c r="G540" s="148"/>
      <c r="H540" s="148"/>
      <c r="I540" s="148"/>
      <c r="J540" s="148"/>
      <c r="K540" s="148"/>
      <c r="L540" s="148"/>
      <c r="M540" s="148"/>
      <c r="N540" s="148"/>
      <c r="P540" s="149"/>
      <c r="Q540" s="143"/>
    </row>
    <row r="541" spans="3:17" x14ac:dyDescent="0.2">
      <c r="C541" s="148"/>
      <c r="D541" s="148"/>
      <c r="E541" s="148"/>
      <c r="F541" s="148"/>
      <c r="G541" s="148"/>
      <c r="H541" s="148"/>
      <c r="I541" s="148"/>
      <c r="J541" s="148"/>
      <c r="K541" s="148"/>
      <c r="L541" s="148"/>
      <c r="M541" s="148"/>
      <c r="N541" s="148"/>
      <c r="P541" s="149"/>
      <c r="Q541" s="143"/>
    </row>
    <row r="542" spans="3:17" x14ac:dyDescent="0.2">
      <c r="C542" s="148"/>
      <c r="D542" s="148"/>
      <c r="E542" s="148"/>
      <c r="F542" s="148"/>
      <c r="G542" s="148"/>
      <c r="H542" s="148"/>
      <c r="I542" s="148"/>
      <c r="J542" s="148"/>
      <c r="K542" s="148"/>
      <c r="L542" s="148"/>
      <c r="M542" s="148"/>
      <c r="N542" s="148"/>
      <c r="P542" s="149"/>
      <c r="Q542" s="143"/>
    </row>
    <row r="543" spans="3:17" x14ac:dyDescent="0.2">
      <c r="C543" s="148"/>
      <c r="D543" s="148"/>
      <c r="E543" s="148"/>
      <c r="F543" s="148"/>
      <c r="G543" s="148"/>
      <c r="H543" s="148"/>
      <c r="I543" s="148"/>
      <c r="J543" s="148"/>
      <c r="K543" s="148"/>
      <c r="L543" s="148"/>
      <c r="M543" s="148"/>
      <c r="N543" s="148"/>
      <c r="P543" s="149"/>
      <c r="Q543" s="143"/>
    </row>
    <row r="544" spans="3:17" x14ac:dyDescent="0.2">
      <c r="C544" s="148"/>
      <c r="D544" s="148"/>
      <c r="E544" s="148"/>
      <c r="F544" s="148"/>
      <c r="G544" s="148"/>
      <c r="H544" s="148"/>
      <c r="I544" s="148"/>
      <c r="J544" s="148"/>
      <c r="K544" s="148"/>
      <c r="L544" s="148"/>
      <c r="M544" s="148"/>
      <c r="N544" s="148"/>
      <c r="P544" s="149"/>
      <c r="Q544" s="143"/>
    </row>
    <row r="545" spans="3:17" x14ac:dyDescent="0.2">
      <c r="C545" s="148"/>
      <c r="D545" s="148"/>
      <c r="E545" s="148"/>
      <c r="F545" s="148"/>
      <c r="G545" s="148"/>
      <c r="H545" s="148"/>
      <c r="I545" s="148"/>
      <c r="J545" s="148"/>
      <c r="K545" s="148"/>
      <c r="L545" s="148"/>
      <c r="M545" s="148"/>
      <c r="N545" s="148"/>
      <c r="P545" s="149"/>
      <c r="Q545" s="143"/>
    </row>
    <row r="546" spans="3:17" x14ac:dyDescent="0.2">
      <c r="C546" s="148"/>
      <c r="D546" s="148"/>
      <c r="E546" s="148"/>
      <c r="F546" s="148"/>
      <c r="G546" s="148"/>
      <c r="H546" s="148"/>
      <c r="I546" s="148"/>
      <c r="J546" s="148"/>
      <c r="K546" s="148"/>
      <c r="L546" s="148"/>
      <c r="M546" s="148"/>
      <c r="N546" s="148"/>
      <c r="P546" s="149"/>
      <c r="Q546" s="143"/>
    </row>
    <row r="547" spans="3:17" x14ac:dyDescent="0.2">
      <c r="C547" s="148"/>
      <c r="D547" s="148"/>
      <c r="E547" s="148"/>
      <c r="F547" s="148"/>
      <c r="G547" s="148"/>
      <c r="H547" s="148"/>
      <c r="I547" s="148"/>
      <c r="J547" s="148"/>
      <c r="K547" s="148"/>
      <c r="L547" s="148"/>
      <c r="M547" s="148"/>
      <c r="N547" s="148"/>
      <c r="P547" s="149"/>
      <c r="Q547" s="143"/>
    </row>
    <row r="548" spans="3:17" x14ac:dyDescent="0.2">
      <c r="C548" s="148"/>
      <c r="D548" s="148"/>
      <c r="E548" s="148"/>
      <c r="F548" s="148"/>
      <c r="G548" s="148"/>
      <c r="H548" s="148"/>
      <c r="I548" s="148"/>
      <c r="J548" s="148"/>
      <c r="K548" s="148"/>
      <c r="L548" s="148"/>
      <c r="M548" s="148"/>
      <c r="N548" s="148"/>
      <c r="P548" s="149"/>
      <c r="Q548" s="143"/>
    </row>
    <row r="549" spans="3:17" x14ac:dyDescent="0.2">
      <c r="C549" s="148"/>
      <c r="D549" s="148"/>
      <c r="E549" s="148"/>
      <c r="F549" s="148"/>
      <c r="G549" s="148"/>
      <c r="H549" s="148"/>
      <c r="I549" s="148"/>
      <c r="J549" s="148"/>
      <c r="K549" s="148"/>
      <c r="L549" s="148"/>
      <c r="M549" s="148"/>
      <c r="N549" s="148"/>
      <c r="P549" s="149"/>
      <c r="Q549" s="143"/>
    </row>
    <row r="550" spans="3:17" x14ac:dyDescent="0.2">
      <c r="C550" s="148"/>
      <c r="D550" s="148"/>
      <c r="E550" s="148"/>
      <c r="F550" s="148"/>
      <c r="G550" s="148"/>
      <c r="H550" s="148"/>
      <c r="I550" s="148"/>
      <c r="J550" s="148"/>
      <c r="K550" s="148"/>
      <c r="L550" s="148"/>
      <c r="M550" s="148"/>
      <c r="N550" s="148"/>
      <c r="P550" s="149"/>
      <c r="Q550" s="143"/>
    </row>
    <row r="551" spans="3:17" x14ac:dyDescent="0.2">
      <c r="C551" s="148"/>
      <c r="D551" s="148"/>
      <c r="E551" s="148"/>
      <c r="F551" s="148"/>
      <c r="G551" s="148"/>
      <c r="H551" s="148"/>
      <c r="I551" s="148"/>
      <c r="J551" s="148"/>
      <c r="K551" s="148"/>
      <c r="L551" s="148"/>
      <c r="M551" s="148"/>
      <c r="N551" s="148"/>
      <c r="P551" s="149"/>
      <c r="Q551" s="143"/>
    </row>
    <row r="552" spans="3:17" x14ac:dyDescent="0.2">
      <c r="C552" s="148"/>
      <c r="D552" s="148"/>
      <c r="E552" s="148"/>
      <c r="F552" s="148"/>
      <c r="G552" s="148"/>
      <c r="H552" s="148"/>
      <c r="I552" s="148"/>
      <c r="J552" s="148"/>
      <c r="K552" s="148"/>
      <c r="L552" s="148"/>
      <c r="M552" s="148"/>
      <c r="N552" s="148"/>
      <c r="P552" s="149"/>
      <c r="Q552" s="143"/>
    </row>
    <row r="553" spans="3:17" x14ac:dyDescent="0.2">
      <c r="C553" s="148"/>
      <c r="D553" s="148"/>
      <c r="E553" s="148"/>
      <c r="F553" s="148"/>
      <c r="G553" s="148"/>
      <c r="H553" s="148"/>
      <c r="I553" s="148"/>
      <c r="J553" s="148"/>
      <c r="K553" s="148"/>
      <c r="L553" s="148"/>
      <c r="M553" s="148"/>
      <c r="N553" s="148"/>
      <c r="P553" s="149"/>
      <c r="Q553" s="143"/>
    </row>
    <row r="554" spans="3:17" x14ac:dyDescent="0.2">
      <c r="C554" s="148"/>
      <c r="D554" s="148"/>
      <c r="E554" s="148"/>
      <c r="F554" s="148"/>
      <c r="G554" s="148"/>
      <c r="H554" s="148"/>
      <c r="I554" s="148"/>
      <c r="J554" s="148"/>
      <c r="K554" s="148"/>
      <c r="L554" s="148"/>
      <c r="M554" s="148"/>
      <c r="N554" s="148"/>
      <c r="P554" s="149"/>
      <c r="Q554" s="143"/>
    </row>
    <row r="555" spans="3:17" x14ac:dyDescent="0.2">
      <c r="C555" s="148"/>
      <c r="D555" s="148"/>
      <c r="E555" s="148"/>
      <c r="F555" s="148"/>
      <c r="G555" s="148"/>
      <c r="H555" s="148"/>
      <c r="I555" s="148"/>
      <c r="J555" s="148"/>
      <c r="K555" s="148"/>
      <c r="L555" s="148"/>
      <c r="M555" s="148"/>
      <c r="N555" s="148"/>
      <c r="P555" s="149"/>
      <c r="Q555" s="143"/>
    </row>
    <row r="556" spans="3:17" x14ac:dyDescent="0.2">
      <c r="C556" s="148"/>
      <c r="D556" s="148"/>
      <c r="E556" s="148"/>
      <c r="F556" s="148"/>
      <c r="G556" s="148"/>
      <c r="H556" s="148"/>
      <c r="I556" s="148"/>
      <c r="J556" s="148"/>
      <c r="K556" s="148"/>
      <c r="L556" s="148"/>
      <c r="M556" s="148"/>
      <c r="N556" s="148"/>
      <c r="P556" s="149"/>
      <c r="Q556" s="143"/>
    </row>
    <row r="557" spans="3:17" x14ac:dyDescent="0.2">
      <c r="C557" s="148"/>
      <c r="D557" s="148"/>
      <c r="E557" s="148"/>
      <c r="F557" s="148"/>
      <c r="G557" s="148"/>
      <c r="H557" s="148"/>
      <c r="I557" s="148"/>
      <c r="J557" s="148"/>
      <c r="K557" s="148"/>
      <c r="L557" s="148"/>
      <c r="M557" s="148"/>
      <c r="N557" s="148"/>
      <c r="P557" s="149"/>
      <c r="Q557" s="143"/>
    </row>
    <row r="558" spans="3:17" x14ac:dyDescent="0.2">
      <c r="C558" s="148"/>
      <c r="D558" s="148"/>
      <c r="E558" s="148"/>
      <c r="F558" s="148"/>
      <c r="G558" s="148"/>
      <c r="H558" s="148"/>
      <c r="I558" s="148"/>
      <c r="J558" s="148"/>
      <c r="K558" s="148"/>
      <c r="L558" s="148"/>
      <c r="M558" s="148"/>
      <c r="N558" s="148"/>
      <c r="P558" s="149"/>
      <c r="Q558" s="143"/>
    </row>
    <row r="559" spans="3:17" x14ac:dyDescent="0.2">
      <c r="C559" s="148"/>
      <c r="D559" s="148"/>
      <c r="E559" s="148"/>
      <c r="F559" s="148"/>
      <c r="G559" s="148"/>
      <c r="H559" s="148"/>
      <c r="I559" s="148"/>
      <c r="J559" s="148"/>
      <c r="K559" s="148"/>
      <c r="L559" s="148"/>
      <c r="M559" s="148"/>
      <c r="N559" s="148"/>
      <c r="P559" s="149"/>
      <c r="Q559" s="143"/>
    </row>
    <row r="560" spans="3:17" x14ac:dyDescent="0.2">
      <c r="C560" s="148"/>
      <c r="D560" s="148"/>
      <c r="E560" s="148"/>
      <c r="F560" s="148"/>
      <c r="G560" s="148"/>
      <c r="H560" s="148"/>
      <c r="I560" s="148"/>
      <c r="J560" s="148"/>
      <c r="K560" s="148"/>
      <c r="L560" s="148"/>
      <c r="M560" s="148"/>
      <c r="N560" s="148"/>
      <c r="P560" s="149"/>
      <c r="Q560" s="143"/>
    </row>
    <row r="561" spans="3:17" x14ac:dyDescent="0.2">
      <c r="C561" s="148"/>
      <c r="D561" s="148"/>
      <c r="E561" s="148"/>
      <c r="F561" s="148"/>
      <c r="G561" s="148"/>
      <c r="H561" s="148"/>
      <c r="I561" s="148"/>
      <c r="J561" s="148"/>
      <c r="K561" s="148"/>
      <c r="L561" s="148"/>
      <c r="M561" s="148"/>
      <c r="N561" s="148"/>
      <c r="P561" s="149"/>
      <c r="Q561" s="143"/>
    </row>
    <row r="562" spans="3:17" x14ac:dyDescent="0.2">
      <c r="C562" s="148"/>
      <c r="D562" s="148"/>
      <c r="E562" s="148"/>
      <c r="F562" s="148"/>
      <c r="G562" s="148"/>
      <c r="H562" s="148"/>
      <c r="I562" s="148"/>
      <c r="J562" s="148"/>
      <c r="K562" s="148"/>
      <c r="L562" s="148"/>
      <c r="M562" s="148"/>
      <c r="N562" s="148"/>
      <c r="P562" s="149"/>
      <c r="Q562" s="143"/>
    </row>
    <row r="563" spans="3:17" x14ac:dyDescent="0.2">
      <c r="C563" s="148"/>
      <c r="D563" s="148"/>
      <c r="E563" s="148"/>
      <c r="F563" s="148"/>
      <c r="G563" s="148"/>
      <c r="H563" s="148"/>
      <c r="I563" s="148"/>
      <c r="J563" s="148"/>
      <c r="K563" s="148"/>
      <c r="L563" s="148"/>
      <c r="M563" s="148"/>
      <c r="N563" s="148"/>
      <c r="P563" s="149"/>
      <c r="Q563" s="143"/>
    </row>
    <row r="564" spans="3:17" x14ac:dyDescent="0.2">
      <c r="C564" s="148"/>
      <c r="D564" s="148"/>
      <c r="E564" s="148"/>
      <c r="F564" s="148"/>
      <c r="G564" s="148"/>
      <c r="H564" s="148"/>
      <c r="I564" s="148"/>
      <c r="J564" s="148"/>
      <c r="K564" s="148"/>
      <c r="L564" s="148"/>
      <c r="M564" s="148"/>
      <c r="N564" s="148"/>
      <c r="P564" s="149"/>
      <c r="Q564" s="143"/>
    </row>
    <row r="565" spans="3:17" x14ac:dyDescent="0.2">
      <c r="C565" s="148"/>
      <c r="D565" s="148"/>
      <c r="E565" s="148"/>
      <c r="F565" s="148"/>
      <c r="G565" s="148"/>
      <c r="H565" s="148"/>
      <c r="I565" s="148"/>
      <c r="J565" s="148"/>
      <c r="K565" s="148"/>
      <c r="L565" s="148"/>
      <c r="M565" s="148"/>
      <c r="N565" s="148"/>
      <c r="P565" s="149"/>
      <c r="Q565" s="143"/>
    </row>
    <row r="566" spans="3:17" x14ac:dyDescent="0.2">
      <c r="C566" s="148"/>
      <c r="D566" s="148"/>
      <c r="E566" s="148"/>
      <c r="F566" s="148"/>
      <c r="G566" s="148"/>
      <c r="H566" s="148"/>
      <c r="I566" s="148"/>
      <c r="J566" s="148"/>
      <c r="K566" s="148"/>
      <c r="L566" s="148"/>
      <c r="M566" s="148"/>
      <c r="N566" s="148"/>
      <c r="P566" s="149"/>
      <c r="Q566" s="143"/>
    </row>
    <row r="567" spans="3:17" x14ac:dyDescent="0.2">
      <c r="C567" s="148"/>
      <c r="D567" s="148"/>
      <c r="E567" s="148"/>
      <c r="F567" s="148"/>
      <c r="G567" s="148"/>
      <c r="H567" s="148"/>
      <c r="I567" s="148"/>
      <c r="J567" s="148"/>
      <c r="K567" s="148"/>
      <c r="L567" s="148"/>
      <c r="M567" s="148"/>
      <c r="N567" s="148"/>
      <c r="P567" s="149"/>
      <c r="Q567" s="143"/>
    </row>
    <row r="568" spans="3:17" x14ac:dyDescent="0.2">
      <c r="C568" s="148"/>
      <c r="D568" s="148"/>
      <c r="E568" s="148"/>
      <c r="F568" s="148"/>
      <c r="G568" s="148"/>
      <c r="H568" s="148"/>
      <c r="I568" s="148"/>
      <c r="J568" s="148"/>
      <c r="K568" s="148"/>
      <c r="L568" s="148"/>
      <c r="M568" s="148"/>
      <c r="N568" s="148"/>
      <c r="P568" s="149"/>
      <c r="Q568" s="143"/>
    </row>
    <row r="569" spans="3:17" x14ac:dyDescent="0.2">
      <c r="C569" s="148"/>
      <c r="D569" s="148"/>
      <c r="E569" s="148"/>
      <c r="F569" s="148"/>
      <c r="G569" s="148"/>
      <c r="H569" s="148"/>
      <c r="I569" s="148"/>
      <c r="J569" s="148"/>
      <c r="K569" s="148"/>
      <c r="L569" s="148"/>
      <c r="M569" s="148"/>
      <c r="N569" s="148"/>
      <c r="P569" s="149"/>
      <c r="Q569" s="143"/>
    </row>
    <row r="570" spans="3:17" x14ac:dyDescent="0.2">
      <c r="C570" s="148"/>
      <c r="D570" s="148"/>
      <c r="E570" s="148"/>
      <c r="F570" s="148"/>
      <c r="G570" s="148"/>
      <c r="H570" s="148"/>
      <c r="I570" s="148"/>
      <c r="J570" s="148"/>
      <c r="K570" s="148"/>
      <c r="L570" s="148"/>
      <c r="M570" s="148"/>
      <c r="N570" s="148"/>
      <c r="P570" s="149"/>
      <c r="Q570" s="143"/>
    </row>
    <row r="571" spans="3:17" x14ac:dyDescent="0.2">
      <c r="C571" s="148"/>
      <c r="D571" s="148"/>
      <c r="E571" s="148"/>
      <c r="F571" s="148"/>
      <c r="G571" s="148"/>
      <c r="H571" s="148"/>
      <c r="I571" s="148"/>
      <c r="J571" s="148"/>
      <c r="K571" s="148"/>
      <c r="L571" s="148"/>
      <c r="M571" s="148"/>
      <c r="N571" s="148"/>
      <c r="P571" s="149"/>
      <c r="Q571" s="143"/>
    </row>
    <row r="572" spans="3:17" x14ac:dyDescent="0.2">
      <c r="C572" s="148"/>
      <c r="D572" s="148"/>
      <c r="E572" s="148"/>
      <c r="F572" s="148"/>
      <c r="G572" s="148"/>
      <c r="H572" s="148"/>
      <c r="I572" s="148"/>
      <c r="J572" s="148"/>
      <c r="K572" s="148"/>
      <c r="L572" s="148"/>
      <c r="M572" s="148"/>
      <c r="N572" s="148"/>
      <c r="P572" s="149"/>
      <c r="Q572" s="143"/>
    </row>
    <row r="573" spans="3:17" x14ac:dyDescent="0.2">
      <c r="C573" s="148"/>
      <c r="D573" s="148"/>
      <c r="E573" s="148"/>
      <c r="F573" s="148"/>
      <c r="G573" s="148"/>
      <c r="H573" s="148"/>
      <c r="I573" s="148"/>
      <c r="J573" s="148"/>
      <c r="K573" s="148"/>
      <c r="L573" s="148"/>
      <c r="M573" s="148"/>
      <c r="N573" s="148"/>
      <c r="P573" s="149"/>
      <c r="Q573" s="143"/>
    </row>
    <row r="574" spans="3:17" x14ac:dyDescent="0.2">
      <c r="C574" s="148"/>
      <c r="D574" s="148"/>
      <c r="E574" s="148"/>
      <c r="F574" s="148"/>
      <c r="G574" s="148"/>
      <c r="H574" s="148"/>
      <c r="I574" s="148"/>
      <c r="J574" s="148"/>
      <c r="K574" s="148"/>
      <c r="L574" s="148"/>
      <c r="M574" s="148"/>
      <c r="N574" s="148"/>
      <c r="P574" s="149"/>
      <c r="Q574" s="143"/>
    </row>
    <row r="575" spans="3:17" x14ac:dyDescent="0.2">
      <c r="C575" s="148"/>
      <c r="D575" s="148"/>
      <c r="E575" s="148"/>
      <c r="F575" s="148"/>
      <c r="G575" s="148"/>
      <c r="H575" s="148"/>
      <c r="I575" s="148"/>
      <c r="J575" s="148"/>
      <c r="K575" s="148"/>
      <c r="L575" s="148"/>
      <c r="M575" s="148"/>
      <c r="N575" s="148"/>
      <c r="P575" s="149"/>
      <c r="Q575" s="143"/>
    </row>
    <row r="576" spans="3:17" x14ac:dyDescent="0.2">
      <c r="C576" s="148"/>
      <c r="D576" s="148"/>
      <c r="E576" s="148"/>
      <c r="F576" s="148"/>
      <c r="G576" s="148"/>
      <c r="H576" s="148"/>
      <c r="I576" s="148"/>
      <c r="J576" s="148"/>
      <c r="K576" s="148"/>
      <c r="L576" s="148"/>
      <c r="M576" s="148"/>
      <c r="N576" s="148"/>
      <c r="P576" s="149"/>
      <c r="Q576" s="143"/>
    </row>
    <row r="577" spans="3:17" x14ac:dyDescent="0.2">
      <c r="C577" s="148"/>
      <c r="D577" s="148"/>
      <c r="E577" s="148"/>
      <c r="F577" s="148"/>
      <c r="G577" s="148"/>
      <c r="H577" s="148"/>
      <c r="I577" s="148"/>
      <c r="J577" s="148"/>
      <c r="K577" s="148"/>
      <c r="L577" s="148"/>
      <c r="M577" s="148"/>
      <c r="N577" s="148"/>
      <c r="P577" s="149"/>
      <c r="Q577" s="143"/>
    </row>
    <row r="578" spans="3:17" x14ac:dyDescent="0.2">
      <c r="C578" s="148"/>
      <c r="D578" s="148"/>
      <c r="E578" s="148"/>
      <c r="F578" s="148"/>
      <c r="G578" s="148"/>
      <c r="H578" s="148"/>
      <c r="I578" s="148"/>
      <c r="J578" s="148"/>
      <c r="K578" s="148"/>
      <c r="L578" s="148"/>
      <c r="M578" s="148"/>
      <c r="N578" s="148"/>
      <c r="P578" s="149"/>
      <c r="Q578" s="143"/>
    </row>
    <row r="579" spans="3:17" x14ac:dyDescent="0.2">
      <c r="C579" s="148"/>
      <c r="D579" s="148"/>
      <c r="E579" s="148"/>
      <c r="F579" s="148"/>
      <c r="G579" s="148"/>
      <c r="H579" s="148"/>
      <c r="I579" s="148"/>
      <c r="J579" s="148"/>
      <c r="K579" s="148"/>
      <c r="L579" s="148"/>
      <c r="M579" s="148"/>
      <c r="N579" s="148"/>
      <c r="P579" s="149"/>
      <c r="Q579" s="143"/>
    </row>
    <row r="580" spans="3:17" x14ac:dyDescent="0.2">
      <c r="C580" s="148"/>
      <c r="D580" s="148"/>
      <c r="E580" s="148"/>
      <c r="F580" s="148"/>
      <c r="G580" s="148"/>
      <c r="H580" s="148"/>
      <c r="I580" s="148"/>
      <c r="J580" s="148"/>
      <c r="K580" s="148"/>
      <c r="L580" s="148"/>
      <c r="M580" s="148"/>
      <c r="N580" s="148"/>
      <c r="P580" s="149"/>
      <c r="Q580" s="143"/>
    </row>
    <row r="581" spans="3:17" x14ac:dyDescent="0.2">
      <c r="C581" s="148"/>
      <c r="D581" s="148"/>
      <c r="E581" s="148"/>
      <c r="F581" s="148"/>
      <c r="G581" s="148"/>
      <c r="H581" s="148"/>
      <c r="I581" s="148"/>
      <c r="J581" s="148"/>
      <c r="K581" s="148"/>
      <c r="L581" s="148"/>
      <c r="M581" s="148"/>
      <c r="N581" s="148"/>
      <c r="P581" s="149"/>
      <c r="Q581" s="143"/>
    </row>
    <row r="582" spans="3:17" x14ac:dyDescent="0.2">
      <c r="C582" s="148"/>
      <c r="D582" s="148"/>
      <c r="E582" s="148"/>
      <c r="F582" s="148"/>
      <c r="G582" s="148"/>
      <c r="H582" s="148"/>
      <c r="I582" s="148"/>
      <c r="J582" s="148"/>
      <c r="K582" s="148"/>
      <c r="L582" s="148"/>
      <c r="M582" s="148"/>
      <c r="N582" s="148"/>
      <c r="P582" s="149"/>
      <c r="Q582" s="143"/>
    </row>
    <row r="583" spans="3:17" x14ac:dyDescent="0.2">
      <c r="C583" s="148"/>
      <c r="D583" s="148"/>
      <c r="E583" s="148"/>
      <c r="F583" s="148"/>
      <c r="G583" s="148"/>
      <c r="H583" s="148"/>
      <c r="I583" s="148"/>
      <c r="J583" s="148"/>
      <c r="K583" s="148"/>
      <c r="L583" s="148"/>
      <c r="M583" s="148"/>
      <c r="N583" s="148"/>
      <c r="P583" s="149"/>
      <c r="Q583" s="143"/>
    </row>
    <row r="584" spans="3:17" x14ac:dyDescent="0.2">
      <c r="C584" s="148"/>
      <c r="D584" s="148"/>
      <c r="E584" s="148"/>
      <c r="F584" s="148"/>
      <c r="G584" s="148"/>
      <c r="H584" s="148"/>
      <c r="I584" s="148"/>
      <c r="J584" s="148"/>
      <c r="K584" s="148"/>
      <c r="L584" s="148"/>
      <c r="M584" s="148"/>
      <c r="N584" s="148"/>
      <c r="P584" s="149"/>
      <c r="Q584" s="143"/>
    </row>
    <row r="585" spans="3:17" x14ac:dyDescent="0.2">
      <c r="C585" s="148"/>
      <c r="D585" s="148"/>
      <c r="E585" s="148"/>
      <c r="F585" s="148"/>
      <c r="G585" s="148"/>
      <c r="H585" s="148"/>
      <c r="I585" s="148"/>
      <c r="J585" s="148"/>
      <c r="K585" s="148"/>
      <c r="L585" s="148"/>
      <c r="M585" s="148"/>
      <c r="N585" s="148"/>
      <c r="P585" s="149"/>
      <c r="Q585" s="143"/>
    </row>
    <row r="586" spans="3:17" x14ac:dyDescent="0.2">
      <c r="C586" s="148"/>
      <c r="D586" s="148"/>
      <c r="E586" s="148"/>
      <c r="F586" s="148"/>
      <c r="G586" s="148"/>
      <c r="H586" s="148"/>
      <c r="I586" s="148"/>
      <c r="J586" s="148"/>
      <c r="K586" s="148"/>
      <c r="L586" s="148"/>
      <c r="M586" s="148"/>
      <c r="N586" s="148"/>
      <c r="P586" s="149"/>
      <c r="Q586" s="143"/>
    </row>
    <row r="587" spans="3:17" x14ac:dyDescent="0.2">
      <c r="C587" s="148"/>
      <c r="D587" s="148"/>
      <c r="E587" s="148"/>
      <c r="F587" s="148"/>
      <c r="G587" s="148"/>
      <c r="H587" s="148"/>
      <c r="I587" s="148"/>
      <c r="J587" s="148"/>
      <c r="K587" s="148"/>
      <c r="L587" s="148"/>
      <c r="M587" s="148"/>
      <c r="N587" s="148"/>
      <c r="P587" s="149"/>
      <c r="Q587" s="143"/>
    </row>
    <row r="588" spans="3:17" x14ac:dyDescent="0.2">
      <c r="C588" s="148"/>
      <c r="D588" s="148"/>
      <c r="E588" s="148"/>
      <c r="F588" s="148"/>
      <c r="G588" s="148"/>
      <c r="H588" s="148"/>
      <c r="I588" s="148"/>
      <c r="J588" s="148"/>
      <c r="K588" s="148"/>
      <c r="L588" s="148"/>
      <c r="M588" s="148"/>
      <c r="N588" s="148"/>
      <c r="P588" s="149"/>
      <c r="Q588" s="143"/>
    </row>
    <row r="589" spans="3:17" x14ac:dyDescent="0.2">
      <c r="C589" s="148"/>
      <c r="D589" s="148"/>
      <c r="E589" s="148"/>
      <c r="F589" s="148"/>
      <c r="G589" s="148"/>
      <c r="H589" s="148"/>
      <c r="I589" s="148"/>
      <c r="J589" s="148"/>
      <c r="K589" s="148"/>
      <c r="L589" s="148"/>
      <c r="M589" s="148"/>
      <c r="N589" s="148"/>
      <c r="P589" s="149"/>
      <c r="Q589" s="143"/>
    </row>
    <row r="590" spans="3:17" x14ac:dyDescent="0.2">
      <c r="C590" s="148"/>
      <c r="D590" s="148"/>
      <c r="E590" s="148"/>
      <c r="F590" s="148"/>
      <c r="G590" s="148"/>
      <c r="H590" s="148"/>
      <c r="I590" s="148"/>
      <c r="J590" s="148"/>
      <c r="K590" s="148"/>
      <c r="L590" s="148"/>
      <c r="M590" s="148"/>
      <c r="N590" s="148"/>
      <c r="P590" s="149"/>
      <c r="Q590" s="143"/>
    </row>
    <row r="591" spans="3:17" x14ac:dyDescent="0.2">
      <c r="C591" s="148"/>
      <c r="D591" s="148"/>
      <c r="E591" s="148"/>
      <c r="F591" s="148"/>
      <c r="G591" s="148"/>
      <c r="H591" s="148"/>
      <c r="I591" s="148"/>
      <c r="J591" s="148"/>
      <c r="K591" s="148"/>
      <c r="L591" s="148"/>
      <c r="M591" s="148"/>
      <c r="N591" s="148"/>
      <c r="P591" s="149"/>
      <c r="Q591" s="143"/>
    </row>
    <row r="592" spans="3:17" x14ac:dyDescent="0.2">
      <c r="C592" s="148"/>
      <c r="D592" s="148"/>
      <c r="E592" s="148"/>
      <c r="F592" s="148"/>
      <c r="G592" s="148"/>
      <c r="H592" s="148"/>
      <c r="I592" s="148"/>
      <c r="J592" s="148"/>
      <c r="K592" s="148"/>
      <c r="L592" s="148"/>
      <c r="M592" s="148"/>
      <c r="N592" s="148"/>
      <c r="P592" s="149"/>
      <c r="Q592" s="143"/>
    </row>
    <row r="593" spans="3:17" x14ac:dyDescent="0.2">
      <c r="C593" s="148"/>
      <c r="D593" s="148"/>
      <c r="E593" s="148"/>
      <c r="F593" s="148"/>
      <c r="G593" s="148"/>
      <c r="H593" s="148"/>
      <c r="I593" s="148"/>
      <c r="J593" s="148"/>
      <c r="K593" s="148"/>
      <c r="L593" s="148"/>
      <c r="M593" s="148"/>
      <c r="N593" s="148"/>
      <c r="P593" s="149"/>
      <c r="Q593" s="143"/>
    </row>
    <row r="594" spans="3:17" x14ac:dyDescent="0.2">
      <c r="C594" s="148"/>
      <c r="D594" s="148"/>
      <c r="E594" s="148"/>
      <c r="F594" s="148"/>
      <c r="G594" s="148"/>
      <c r="H594" s="148"/>
      <c r="I594" s="148"/>
      <c r="J594" s="148"/>
      <c r="K594" s="148"/>
      <c r="L594" s="148"/>
      <c r="M594" s="148"/>
      <c r="N594" s="148"/>
      <c r="P594" s="149"/>
      <c r="Q594" s="143"/>
    </row>
    <row r="595" spans="3:17" x14ac:dyDescent="0.2">
      <c r="C595" s="148"/>
      <c r="D595" s="148"/>
      <c r="E595" s="148"/>
      <c r="F595" s="148"/>
      <c r="G595" s="148"/>
      <c r="H595" s="148"/>
      <c r="I595" s="148"/>
      <c r="J595" s="148"/>
      <c r="K595" s="148"/>
      <c r="L595" s="148"/>
      <c r="M595" s="148"/>
      <c r="N595" s="148"/>
      <c r="P595" s="149"/>
      <c r="Q595" s="143"/>
    </row>
    <row r="596" spans="3:17" x14ac:dyDescent="0.2">
      <c r="C596" s="148"/>
      <c r="D596" s="148"/>
      <c r="E596" s="148"/>
      <c r="F596" s="148"/>
      <c r="G596" s="148"/>
      <c r="H596" s="148"/>
      <c r="I596" s="148"/>
      <c r="J596" s="148"/>
      <c r="K596" s="148"/>
      <c r="L596" s="148"/>
      <c r="M596" s="148"/>
      <c r="N596" s="148"/>
      <c r="P596" s="149"/>
      <c r="Q596" s="143"/>
    </row>
    <row r="597" spans="3:17" x14ac:dyDescent="0.2">
      <c r="C597" s="148"/>
      <c r="D597" s="148"/>
      <c r="E597" s="148"/>
      <c r="F597" s="148"/>
      <c r="G597" s="148"/>
      <c r="H597" s="148"/>
      <c r="I597" s="148"/>
      <c r="J597" s="148"/>
      <c r="K597" s="148"/>
      <c r="L597" s="148"/>
      <c r="M597" s="148"/>
      <c r="N597" s="148"/>
      <c r="P597" s="149"/>
      <c r="Q597" s="143"/>
    </row>
    <row r="598" spans="3:17" x14ac:dyDescent="0.2">
      <c r="C598" s="148"/>
      <c r="D598" s="148"/>
      <c r="E598" s="148"/>
      <c r="F598" s="148"/>
      <c r="G598" s="148"/>
      <c r="H598" s="148"/>
      <c r="I598" s="148"/>
      <c r="J598" s="148"/>
      <c r="K598" s="148"/>
      <c r="L598" s="148"/>
      <c r="M598" s="148"/>
      <c r="N598" s="148"/>
      <c r="P598" s="149"/>
      <c r="Q598" s="143"/>
    </row>
    <row r="599" spans="3:17" x14ac:dyDescent="0.2">
      <c r="C599" s="148"/>
      <c r="D599" s="148"/>
      <c r="E599" s="148"/>
      <c r="F599" s="148"/>
      <c r="G599" s="148"/>
      <c r="H599" s="148"/>
      <c r="I599" s="148"/>
      <c r="J599" s="148"/>
      <c r="K599" s="148"/>
      <c r="L599" s="148"/>
      <c r="M599" s="148"/>
      <c r="N599" s="148"/>
      <c r="P599" s="149"/>
      <c r="Q599" s="143"/>
    </row>
    <row r="600" spans="3:17" x14ac:dyDescent="0.2">
      <c r="C600" s="148"/>
      <c r="D600" s="148"/>
      <c r="E600" s="148"/>
      <c r="F600" s="148"/>
      <c r="G600" s="148"/>
      <c r="H600" s="148"/>
      <c r="I600" s="148"/>
      <c r="J600" s="148"/>
      <c r="K600" s="148"/>
      <c r="L600" s="148"/>
      <c r="M600" s="148"/>
      <c r="N600" s="148"/>
      <c r="P600" s="149"/>
      <c r="Q600" s="143"/>
    </row>
    <row r="601" spans="3:17" x14ac:dyDescent="0.2">
      <c r="C601" s="148"/>
      <c r="D601" s="148"/>
      <c r="E601" s="148"/>
      <c r="F601" s="148"/>
      <c r="G601" s="148"/>
      <c r="H601" s="148"/>
      <c r="I601" s="148"/>
      <c r="J601" s="148"/>
      <c r="K601" s="148"/>
      <c r="L601" s="148"/>
      <c r="M601" s="148"/>
      <c r="N601" s="148"/>
      <c r="P601" s="149"/>
      <c r="Q601" s="143"/>
    </row>
    <row r="602" spans="3:17" x14ac:dyDescent="0.2">
      <c r="C602" s="148"/>
      <c r="D602" s="148"/>
      <c r="E602" s="148"/>
      <c r="F602" s="148"/>
      <c r="G602" s="148"/>
      <c r="H602" s="148"/>
      <c r="I602" s="148"/>
      <c r="J602" s="148"/>
      <c r="K602" s="148"/>
      <c r="L602" s="148"/>
      <c r="M602" s="148"/>
      <c r="N602" s="148"/>
      <c r="P602" s="149"/>
      <c r="Q602" s="143"/>
    </row>
    <row r="603" spans="3:17" x14ac:dyDescent="0.2">
      <c r="C603" s="148"/>
      <c r="D603" s="148"/>
      <c r="E603" s="148"/>
      <c r="F603" s="148"/>
      <c r="G603" s="148"/>
      <c r="H603" s="148"/>
      <c r="I603" s="148"/>
      <c r="J603" s="148"/>
      <c r="K603" s="148"/>
      <c r="L603" s="148"/>
      <c r="M603" s="148"/>
      <c r="N603" s="148"/>
      <c r="P603" s="149"/>
      <c r="Q603" s="143"/>
    </row>
    <row r="604" spans="3:17" x14ac:dyDescent="0.2">
      <c r="C604" s="148"/>
      <c r="D604" s="148"/>
      <c r="E604" s="148"/>
      <c r="F604" s="148"/>
      <c r="G604" s="148"/>
      <c r="H604" s="148"/>
      <c r="I604" s="148"/>
      <c r="J604" s="148"/>
      <c r="K604" s="148"/>
      <c r="L604" s="148"/>
      <c r="M604" s="148"/>
      <c r="N604" s="148"/>
      <c r="P604" s="149"/>
      <c r="Q604" s="143"/>
    </row>
    <row r="605" spans="3:17" x14ac:dyDescent="0.2">
      <c r="C605" s="148"/>
      <c r="D605" s="148"/>
      <c r="E605" s="148"/>
      <c r="F605" s="148"/>
      <c r="G605" s="148"/>
      <c r="H605" s="148"/>
      <c r="I605" s="148"/>
      <c r="J605" s="148"/>
      <c r="K605" s="148"/>
      <c r="L605" s="148"/>
      <c r="M605" s="148"/>
      <c r="N605" s="148"/>
      <c r="P605" s="149"/>
      <c r="Q605" s="143"/>
    </row>
    <row r="606" spans="3:17" x14ac:dyDescent="0.2">
      <c r="C606" s="148"/>
      <c r="D606" s="148"/>
      <c r="E606" s="148"/>
      <c r="F606" s="148"/>
      <c r="G606" s="148"/>
      <c r="H606" s="148"/>
      <c r="I606" s="148"/>
      <c r="J606" s="148"/>
      <c r="K606" s="148"/>
      <c r="L606" s="148"/>
      <c r="M606" s="148"/>
      <c r="N606" s="148"/>
      <c r="P606" s="149"/>
      <c r="Q606" s="143"/>
    </row>
    <row r="607" spans="3:17" x14ac:dyDescent="0.2">
      <c r="C607" s="148"/>
      <c r="D607" s="148"/>
      <c r="E607" s="148"/>
      <c r="F607" s="148"/>
      <c r="G607" s="148"/>
      <c r="H607" s="148"/>
      <c r="I607" s="148"/>
      <c r="J607" s="148"/>
      <c r="K607" s="148"/>
      <c r="L607" s="148"/>
      <c r="M607" s="148"/>
      <c r="N607" s="148"/>
      <c r="P607" s="149"/>
      <c r="Q607" s="143"/>
    </row>
    <row r="608" spans="3:17" x14ac:dyDescent="0.2">
      <c r="C608" s="148"/>
      <c r="D608" s="148"/>
      <c r="E608" s="148"/>
      <c r="F608" s="148"/>
      <c r="G608" s="148"/>
      <c r="H608" s="148"/>
      <c r="I608" s="148"/>
      <c r="J608" s="148"/>
      <c r="K608" s="148"/>
      <c r="L608" s="148"/>
      <c r="M608" s="148"/>
      <c r="N608" s="148"/>
      <c r="P608" s="149"/>
      <c r="Q608" s="143"/>
    </row>
    <row r="609" spans="3:17" x14ac:dyDescent="0.2">
      <c r="C609" s="148"/>
      <c r="D609" s="148"/>
      <c r="E609" s="148"/>
      <c r="F609" s="148"/>
      <c r="G609" s="148"/>
      <c r="H609" s="148"/>
      <c r="I609" s="148"/>
      <c r="J609" s="148"/>
      <c r="K609" s="148"/>
      <c r="L609" s="148"/>
      <c r="M609" s="148"/>
      <c r="N609" s="148"/>
      <c r="P609" s="149"/>
      <c r="Q609" s="143"/>
    </row>
    <row r="610" spans="3:17" x14ac:dyDescent="0.2">
      <c r="C610" s="148"/>
      <c r="D610" s="148"/>
      <c r="E610" s="148"/>
      <c r="F610" s="148"/>
      <c r="G610" s="148"/>
      <c r="H610" s="148"/>
      <c r="I610" s="148"/>
      <c r="J610" s="148"/>
      <c r="K610" s="148"/>
      <c r="L610" s="148"/>
      <c r="M610" s="148"/>
      <c r="N610" s="148"/>
      <c r="P610" s="149"/>
      <c r="Q610" s="143"/>
    </row>
    <row r="611" spans="3:17" x14ac:dyDescent="0.2">
      <c r="C611" s="148"/>
      <c r="D611" s="148"/>
      <c r="E611" s="148"/>
      <c r="F611" s="148"/>
      <c r="G611" s="148"/>
      <c r="H611" s="148"/>
      <c r="I611" s="148"/>
      <c r="J611" s="148"/>
      <c r="K611" s="148"/>
      <c r="L611" s="148"/>
      <c r="M611" s="148"/>
      <c r="N611" s="148"/>
      <c r="P611" s="149"/>
      <c r="Q611" s="143"/>
    </row>
    <row r="612" spans="3:17" x14ac:dyDescent="0.2">
      <c r="C612" s="148"/>
      <c r="D612" s="148"/>
      <c r="E612" s="148"/>
      <c r="F612" s="148"/>
      <c r="G612" s="148"/>
      <c r="H612" s="148"/>
      <c r="I612" s="148"/>
      <c r="J612" s="148"/>
      <c r="K612" s="148"/>
      <c r="L612" s="148"/>
      <c r="M612" s="148"/>
      <c r="N612" s="148"/>
      <c r="P612" s="149"/>
      <c r="Q612" s="143"/>
    </row>
    <row r="613" spans="3:17" x14ac:dyDescent="0.2">
      <c r="C613" s="148"/>
      <c r="D613" s="148"/>
      <c r="E613" s="148"/>
      <c r="F613" s="148"/>
      <c r="G613" s="148"/>
      <c r="H613" s="148"/>
      <c r="I613" s="148"/>
      <c r="J613" s="148"/>
      <c r="K613" s="148"/>
      <c r="L613" s="148"/>
      <c r="M613" s="148"/>
      <c r="N613" s="148"/>
      <c r="P613" s="149"/>
      <c r="Q613" s="143"/>
    </row>
    <row r="614" spans="3:17" x14ac:dyDescent="0.2">
      <c r="C614" s="148"/>
      <c r="D614" s="148"/>
      <c r="E614" s="148"/>
      <c r="F614" s="148"/>
      <c r="G614" s="148"/>
      <c r="H614" s="148"/>
      <c r="I614" s="148"/>
      <c r="J614" s="148"/>
      <c r="K614" s="148"/>
      <c r="L614" s="148"/>
      <c r="M614" s="148"/>
      <c r="N614" s="148"/>
      <c r="P614" s="149"/>
      <c r="Q614" s="143"/>
    </row>
    <row r="615" spans="3:17" x14ac:dyDescent="0.2">
      <c r="C615" s="148"/>
      <c r="D615" s="148"/>
      <c r="E615" s="148"/>
      <c r="F615" s="148"/>
      <c r="G615" s="148"/>
      <c r="H615" s="148"/>
      <c r="I615" s="148"/>
      <c r="J615" s="148"/>
      <c r="K615" s="148"/>
      <c r="L615" s="148"/>
      <c r="M615" s="148"/>
      <c r="N615" s="148"/>
      <c r="P615" s="149"/>
      <c r="Q615" s="143"/>
    </row>
    <row r="616" spans="3:17" x14ac:dyDescent="0.2">
      <c r="C616" s="148"/>
      <c r="D616" s="148"/>
      <c r="E616" s="148"/>
      <c r="F616" s="148"/>
      <c r="G616" s="148"/>
      <c r="H616" s="148"/>
      <c r="I616" s="148"/>
      <c r="J616" s="148"/>
      <c r="K616" s="148"/>
      <c r="L616" s="148"/>
      <c r="M616" s="148"/>
      <c r="N616" s="148"/>
      <c r="P616" s="149"/>
      <c r="Q616" s="143"/>
    </row>
    <row r="617" spans="3:17" x14ac:dyDescent="0.2">
      <c r="C617" s="148"/>
      <c r="D617" s="148"/>
      <c r="E617" s="148"/>
      <c r="F617" s="148"/>
      <c r="G617" s="148"/>
      <c r="H617" s="148"/>
      <c r="I617" s="148"/>
      <c r="J617" s="148"/>
      <c r="K617" s="148"/>
      <c r="L617" s="148"/>
      <c r="M617" s="148"/>
      <c r="N617" s="148"/>
      <c r="P617" s="149"/>
      <c r="Q617" s="143"/>
    </row>
    <row r="618" spans="3:17" x14ac:dyDescent="0.2">
      <c r="C618" s="148"/>
      <c r="D618" s="148"/>
      <c r="E618" s="148"/>
      <c r="F618" s="148"/>
      <c r="G618" s="148"/>
      <c r="H618" s="148"/>
      <c r="I618" s="148"/>
      <c r="J618" s="148"/>
      <c r="K618" s="148"/>
      <c r="L618" s="148"/>
      <c r="M618" s="148"/>
      <c r="N618" s="148"/>
      <c r="P618" s="149"/>
      <c r="Q618" s="143"/>
    </row>
    <row r="619" spans="3:17" x14ac:dyDescent="0.2">
      <c r="C619" s="148"/>
      <c r="D619" s="148"/>
      <c r="E619" s="148"/>
      <c r="F619" s="148"/>
      <c r="G619" s="148"/>
      <c r="H619" s="148"/>
      <c r="I619" s="148"/>
      <c r="J619" s="148"/>
      <c r="K619" s="148"/>
      <c r="L619" s="148"/>
      <c r="M619" s="148"/>
      <c r="N619" s="148"/>
      <c r="P619" s="149"/>
      <c r="Q619" s="143"/>
    </row>
    <row r="620" spans="3:17" x14ac:dyDescent="0.2">
      <c r="C620" s="148"/>
      <c r="D620" s="148"/>
      <c r="E620" s="148"/>
      <c r="F620" s="148"/>
      <c r="G620" s="148"/>
      <c r="H620" s="148"/>
      <c r="I620" s="148"/>
      <c r="J620" s="148"/>
      <c r="K620" s="148"/>
      <c r="L620" s="148"/>
      <c r="M620" s="148"/>
      <c r="N620" s="148"/>
      <c r="P620" s="149"/>
      <c r="Q620" s="143"/>
    </row>
    <row r="621" spans="3:17" x14ac:dyDescent="0.2">
      <c r="C621" s="148"/>
      <c r="D621" s="148"/>
      <c r="E621" s="148"/>
      <c r="F621" s="148"/>
      <c r="G621" s="148"/>
      <c r="H621" s="148"/>
      <c r="I621" s="148"/>
      <c r="J621" s="148"/>
      <c r="K621" s="148"/>
      <c r="L621" s="148"/>
      <c r="M621" s="148"/>
      <c r="N621" s="148"/>
      <c r="P621" s="149"/>
      <c r="Q621" s="143"/>
    </row>
    <row r="622" spans="3:17" x14ac:dyDescent="0.2">
      <c r="C622" s="148"/>
      <c r="D622" s="148"/>
      <c r="E622" s="148"/>
      <c r="F622" s="148"/>
      <c r="G622" s="148"/>
      <c r="H622" s="148"/>
      <c r="I622" s="148"/>
      <c r="J622" s="148"/>
      <c r="K622" s="148"/>
      <c r="L622" s="148"/>
      <c r="M622" s="148"/>
      <c r="N622" s="148"/>
      <c r="P622" s="149"/>
      <c r="Q622" s="143"/>
    </row>
    <row r="623" spans="3:17" x14ac:dyDescent="0.2">
      <c r="C623" s="148"/>
      <c r="D623" s="148"/>
      <c r="E623" s="148"/>
      <c r="F623" s="148"/>
      <c r="G623" s="148"/>
      <c r="H623" s="148"/>
      <c r="I623" s="148"/>
      <c r="J623" s="148"/>
      <c r="K623" s="148"/>
      <c r="L623" s="148"/>
      <c r="M623" s="148"/>
      <c r="N623" s="148"/>
      <c r="P623" s="149"/>
      <c r="Q623" s="143"/>
    </row>
    <row r="624" spans="3:17" x14ac:dyDescent="0.2">
      <c r="C624" s="148"/>
      <c r="D624" s="148"/>
      <c r="E624" s="148"/>
      <c r="F624" s="148"/>
      <c r="G624" s="148"/>
      <c r="H624" s="148"/>
      <c r="I624" s="148"/>
      <c r="J624" s="148"/>
      <c r="K624" s="148"/>
      <c r="L624" s="148"/>
      <c r="M624" s="148"/>
      <c r="N624" s="148"/>
      <c r="P624" s="149"/>
      <c r="Q624" s="143"/>
    </row>
    <row r="625" spans="3:17" x14ac:dyDescent="0.2">
      <c r="C625" s="148"/>
      <c r="D625" s="148"/>
      <c r="E625" s="148"/>
      <c r="F625" s="148"/>
      <c r="G625" s="148"/>
      <c r="H625" s="148"/>
      <c r="I625" s="148"/>
      <c r="J625" s="148"/>
      <c r="K625" s="148"/>
      <c r="L625" s="148"/>
      <c r="M625" s="148"/>
      <c r="N625" s="148"/>
      <c r="P625" s="149"/>
      <c r="Q625" s="143"/>
    </row>
    <row r="626" spans="3:17" x14ac:dyDescent="0.2">
      <c r="C626" s="148"/>
      <c r="D626" s="148"/>
      <c r="E626" s="148"/>
      <c r="F626" s="148"/>
      <c r="G626" s="148"/>
      <c r="H626" s="148"/>
      <c r="I626" s="148"/>
      <c r="J626" s="148"/>
      <c r="K626" s="148"/>
      <c r="L626" s="148"/>
      <c r="M626" s="148"/>
      <c r="N626" s="148"/>
      <c r="P626" s="149"/>
      <c r="Q626" s="143"/>
    </row>
    <row r="627" spans="3:17" x14ac:dyDescent="0.2">
      <c r="C627" s="148"/>
      <c r="D627" s="148"/>
      <c r="E627" s="148"/>
      <c r="F627" s="148"/>
      <c r="G627" s="148"/>
      <c r="H627" s="148"/>
      <c r="I627" s="148"/>
      <c r="J627" s="148"/>
      <c r="K627" s="148"/>
      <c r="L627" s="148"/>
      <c r="M627" s="148"/>
      <c r="N627" s="148"/>
      <c r="P627" s="149"/>
      <c r="Q627" s="143"/>
    </row>
    <row r="628" spans="3:17" x14ac:dyDescent="0.2">
      <c r="C628" s="148"/>
      <c r="D628" s="148"/>
      <c r="E628" s="148"/>
      <c r="F628" s="148"/>
      <c r="G628" s="148"/>
      <c r="H628" s="148"/>
      <c r="I628" s="148"/>
      <c r="J628" s="148"/>
      <c r="K628" s="148"/>
      <c r="L628" s="148"/>
      <c r="M628" s="148"/>
      <c r="N628" s="148"/>
      <c r="P628" s="149"/>
      <c r="Q628" s="143"/>
    </row>
    <row r="629" spans="3:17" x14ac:dyDescent="0.2">
      <c r="C629" s="148"/>
      <c r="D629" s="148"/>
      <c r="E629" s="148"/>
      <c r="F629" s="148"/>
      <c r="G629" s="148"/>
      <c r="H629" s="148"/>
      <c r="I629" s="148"/>
      <c r="J629" s="148"/>
      <c r="K629" s="148"/>
      <c r="L629" s="148"/>
      <c r="M629" s="148"/>
      <c r="N629" s="148"/>
      <c r="P629" s="149"/>
      <c r="Q629" s="143"/>
    </row>
    <row r="630" spans="3:17" x14ac:dyDescent="0.2">
      <c r="C630" s="148"/>
      <c r="D630" s="148"/>
      <c r="E630" s="148"/>
      <c r="F630" s="148"/>
      <c r="G630" s="148"/>
      <c r="H630" s="148"/>
      <c r="I630" s="148"/>
      <c r="J630" s="148"/>
      <c r="K630" s="148"/>
      <c r="L630" s="148"/>
      <c r="M630" s="148"/>
      <c r="N630" s="148"/>
      <c r="P630" s="149"/>
      <c r="Q630" s="143"/>
    </row>
    <row r="631" spans="3:17" x14ac:dyDescent="0.2">
      <c r="C631" s="148"/>
      <c r="D631" s="148"/>
      <c r="E631" s="148"/>
      <c r="F631" s="148"/>
      <c r="G631" s="148"/>
      <c r="H631" s="148"/>
      <c r="I631" s="148"/>
      <c r="J631" s="148"/>
      <c r="K631" s="148"/>
      <c r="L631" s="148"/>
      <c r="M631" s="148"/>
      <c r="N631" s="148"/>
      <c r="P631" s="149"/>
      <c r="Q631" s="143"/>
    </row>
    <row r="632" spans="3:17" x14ac:dyDescent="0.2">
      <c r="C632" s="148"/>
      <c r="D632" s="148"/>
      <c r="E632" s="148"/>
      <c r="F632" s="148"/>
      <c r="G632" s="148"/>
      <c r="H632" s="148"/>
      <c r="I632" s="148"/>
      <c r="J632" s="148"/>
      <c r="K632" s="148"/>
      <c r="L632" s="148"/>
      <c r="M632" s="148"/>
      <c r="N632" s="148"/>
      <c r="P632" s="149"/>
      <c r="Q632" s="143"/>
    </row>
    <row r="633" spans="3:17" x14ac:dyDescent="0.2">
      <c r="C633" s="148"/>
      <c r="D633" s="148"/>
      <c r="E633" s="148"/>
      <c r="F633" s="148"/>
      <c r="G633" s="148"/>
      <c r="H633" s="148"/>
      <c r="I633" s="148"/>
      <c r="J633" s="148"/>
      <c r="K633" s="148"/>
      <c r="L633" s="148"/>
      <c r="M633" s="148"/>
      <c r="N633" s="148"/>
      <c r="P633" s="149"/>
      <c r="Q633" s="143"/>
    </row>
    <row r="634" spans="3:17" x14ac:dyDescent="0.2">
      <c r="C634" s="148"/>
      <c r="D634" s="148"/>
      <c r="E634" s="148"/>
      <c r="F634" s="148"/>
      <c r="G634" s="148"/>
      <c r="H634" s="148"/>
      <c r="I634" s="148"/>
      <c r="J634" s="148"/>
      <c r="K634" s="148"/>
      <c r="L634" s="148"/>
      <c r="M634" s="148"/>
      <c r="N634" s="148"/>
      <c r="P634" s="149"/>
      <c r="Q634" s="143"/>
    </row>
    <row r="635" spans="3:17" x14ac:dyDescent="0.2">
      <c r="C635" s="148"/>
      <c r="D635" s="148"/>
      <c r="E635" s="148"/>
      <c r="F635" s="148"/>
      <c r="G635" s="148"/>
      <c r="H635" s="148"/>
      <c r="I635" s="148"/>
      <c r="J635" s="148"/>
      <c r="K635" s="148"/>
      <c r="L635" s="148"/>
      <c r="M635" s="148"/>
      <c r="N635" s="148"/>
      <c r="P635" s="149"/>
      <c r="Q635" s="143"/>
    </row>
    <row r="636" spans="3:17" x14ac:dyDescent="0.2">
      <c r="C636" s="148"/>
      <c r="D636" s="148"/>
      <c r="E636" s="148"/>
      <c r="F636" s="148"/>
      <c r="G636" s="148"/>
      <c r="H636" s="148"/>
      <c r="I636" s="148"/>
      <c r="J636" s="148"/>
      <c r="K636" s="148"/>
      <c r="L636" s="148"/>
      <c r="M636" s="148"/>
      <c r="N636" s="148"/>
      <c r="P636" s="149"/>
      <c r="Q636" s="143"/>
    </row>
    <row r="637" spans="3:17" x14ac:dyDescent="0.2">
      <c r="C637" s="148"/>
      <c r="D637" s="148"/>
      <c r="E637" s="148"/>
      <c r="F637" s="148"/>
      <c r="G637" s="148"/>
      <c r="H637" s="148"/>
      <c r="I637" s="148"/>
      <c r="J637" s="148"/>
      <c r="K637" s="148"/>
      <c r="L637" s="148"/>
      <c r="M637" s="148"/>
      <c r="N637" s="148"/>
      <c r="P637" s="149"/>
      <c r="Q637" s="143"/>
    </row>
    <row r="638" spans="3:17" x14ac:dyDescent="0.2">
      <c r="C638" s="148"/>
      <c r="D638" s="148"/>
      <c r="E638" s="148"/>
      <c r="F638" s="148"/>
      <c r="G638" s="148"/>
      <c r="H638" s="148"/>
      <c r="I638" s="148"/>
      <c r="J638" s="148"/>
      <c r="K638" s="148"/>
      <c r="L638" s="148"/>
      <c r="M638" s="148"/>
      <c r="N638" s="148"/>
      <c r="P638" s="149"/>
      <c r="Q638" s="143"/>
    </row>
    <row r="639" spans="3:17" x14ac:dyDescent="0.2">
      <c r="C639" s="148"/>
      <c r="D639" s="148"/>
      <c r="E639" s="148"/>
      <c r="F639" s="148"/>
      <c r="G639" s="148"/>
      <c r="H639" s="148"/>
      <c r="I639" s="148"/>
      <c r="J639" s="148"/>
      <c r="K639" s="148"/>
      <c r="L639" s="148"/>
      <c r="M639" s="148"/>
      <c r="N639" s="148"/>
      <c r="P639" s="149"/>
      <c r="Q639" s="143"/>
    </row>
    <row r="640" spans="3:17" x14ac:dyDescent="0.2">
      <c r="C640" s="148"/>
      <c r="D640" s="148"/>
      <c r="E640" s="148"/>
      <c r="F640" s="148"/>
      <c r="G640" s="148"/>
      <c r="H640" s="148"/>
      <c r="I640" s="148"/>
      <c r="J640" s="148"/>
      <c r="K640" s="148"/>
      <c r="L640" s="148"/>
      <c r="M640" s="148"/>
      <c r="N640" s="148"/>
      <c r="P640" s="149"/>
      <c r="Q640" s="143"/>
    </row>
    <row r="641" spans="3:17" x14ac:dyDescent="0.2">
      <c r="C641" s="148"/>
      <c r="D641" s="148"/>
      <c r="E641" s="148"/>
      <c r="F641" s="148"/>
      <c r="G641" s="148"/>
      <c r="H641" s="148"/>
      <c r="I641" s="148"/>
      <c r="J641" s="148"/>
      <c r="K641" s="148"/>
      <c r="L641" s="148"/>
      <c r="M641" s="148"/>
      <c r="N641" s="148"/>
      <c r="P641" s="149"/>
      <c r="Q641" s="143"/>
    </row>
    <row r="642" spans="3:17" x14ac:dyDescent="0.2">
      <c r="C642" s="148"/>
      <c r="D642" s="148"/>
      <c r="E642" s="148"/>
      <c r="F642" s="148"/>
      <c r="G642" s="148"/>
      <c r="H642" s="148"/>
      <c r="I642" s="148"/>
      <c r="J642" s="148"/>
      <c r="K642" s="148"/>
      <c r="L642" s="148"/>
      <c r="M642" s="148"/>
      <c r="N642" s="148"/>
      <c r="P642" s="149"/>
      <c r="Q642" s="143"/>
    </row>
    <row r="643" spans="3:17" x14ac:dyDescent="0.2">
      <c r="C643" s="148"/>
      <c r="D643" s="148"/>
      <c r="E643" s="148"/>
      <c r="F643" s="148"/>
      <c r="G643" s="148"/>
      <c r="H643" s="148"/>
      <c r="I643" s="148"/>
      <c r="J643" s="148"/>
      <c r="K643" s="148"/>
      <c r="L643" s="148"/>
      <c r="M643" s="148"/>
      <c r="N643" s="148"/>
      <c r="P643" s="149"/>
      <c r="Q643" s="143"/>
    </row>
    <row r="644" spans="3:17" x14ac:dyDescent="0.2">
      <c r="C644" s="148"/>
      <c r="D644" s="148"/>
      <c r="E644" s="148"/>
      <c r="F644" s="148"/>
      <c r="G644" s="148"/>
      <c r="H644" s="148"/>
      <c r="I644" s="148"/>
      <c r="J644" s="148"/>
      <c r="K644" s="148"/>
      <c r="L644" s="148"/>
      <c r="M644" s="148"/>
      <c r="N644" s="148"/>
      <c r="P644" s="149"/>
      <c r="Q644" s="143"/>
    </row>
    <row r="645" spans="3:17" x14ac:dyDescent="0.2">
      <c r="C645" s="148"/>
      <c r="D645" s="148"/>
      <c r="E645" s="148"/>
      <c r="F645" s="148"/>
      <c r="G645" s="148"/>
      <c r="H645" s="148"/>
      <c r="I645" s="148"/>
      <c r="J645" s="148"/>
      <c r="K645" s="148"/>
      <c r="L645" s="148"/>
      <c r="M645" s="148"/>
      <c r="N645" s="148"/>
      <c r="P645" s="149"/>
      <c r="Q645" s="143"/>
    </row>
    <row r="646" spans="3:17" x14ac:dyDescent="0.2">
      <c r="C646" s="148"/>
      <c r="D646" s="148"/>
      <c r="E646" s="148"/>
      <c r="F646" s="148"/>
      <c r="G646" s="148"/>
      <c r="H646" s="148"/>
      <c r="I646" s="148"/>
      <c r="J646" s="148"/>
      <c r="K646" s="148"/>
      <c r="L646" s="148"/>
      <c r="M646" s="148"/>
      <c r="N646" s="148"/>
      <c r="P646" s="149"/>
      <c r="Q646" s="143"/>
    </row>
    <row r="647" spans="3:17" x14ac:dyDescent="0.2">
      <c r="C647" s="148"/>
      <c r="D647" s="148"/>
      <c r="E647" s="148"/>
      <c r="F647" s="148"/>
      <c r="G647" s="148"/>
      <c r="H647" s="148"/>
      <c r="I647" s="148"/>
      <c r="J647" s="148"/>
      <c r="K647" s="148"/>
      <c r="L647" s="148"/>
      <c r="M647" s="148"/>
      <c r="N647" s="148"/>
      <c r="P647" s="149"/>
      <c r="Q647" s="143"/>
    </row>
    <row r="648" spans="3:17" x14ac:dyDescent="0.2">
      <c r="C648" s="148"/>
      <c r="D648" s="148"/>
      <c r="E648" s="148"/>
      <c r="F648" s="148"/>
      <c r="G648" s="148"/>
      <c r="H648" s="148"/>
      <c r="I648" s="148"/>
      <c r="J648" s="148"/>
      <c r="K648" s="148"/>
      <c r="L648" s="148"/>
      <c r="M648" s="148"/>
      <c r="N648" s="148"/>
      <c r="P648" s="149"/>
      <c r="Q648" s="143"/>
    </row>
    <row r="649" spans="3:17" x14ac:dyDescent="0.2">
      <c r="C649" s="148"/>
      <c r="D649" s="148"/>
      <c r="E649" s="148"/>
      <c r="F649" s="148"/>
      <c r="G649" s="148"/>
      <c r="H649" s="148"/>
      <c r="I649" s="148"/>
      <c r="J649" s="148"/>
      <c r="K649" s="148"/>
      <c r="L649" s="148"/>
      <c r="M649" s="148"/>
      <c r="N649" s="148"/>
      <c r="P649" s="149"/>
      <c r="Q649" s="143"/>
    </row>
    <row r="650" spans="3:17" x14ac:dyDescent="0.2">
      <c r="C650" s="148"/>
      <c r="D650" s="148"/>
      <c r="E650" s="148"/>
      <c r="F650" s="148"/>
      <c r="G650" s="148"/>
      <c r="H650" s="148"/>
      <c r="I650" s="148"/>
      <c r="J650" s="148"/>
      <c r="K650" s="148"/>
      <c r="L650" s="148"/>
      <c r="M650" s="148"/>
      <c r="N650" s="148"/>
      <c r="P650" s="149"/>
      <c r="Q650" s="143"/>
    </row>
    <row r="651" spans="3:17" x14ac:dyDescent="0.2">
      <c r="C651" s="148"/>
      <c r="D651" s="148"/>
      <c r="E651" s="148"/>
      <c r="F651" s="148"/>
      <c r="G651" s="148"/>
      <c r="H651" s="148"/>
      <c r="I651" s="148"/>
      <c r="J651" s="148"/>
      <c r="K651" s="148"/>
      <c r="L651" s="148"/>
      <c r="M651" s="148"/>
      <c r="N651" s="148"/>
      <c r="P651" s="149"/>
      <c r="Q651" s="143"/>
    </row>
    <row r="652" spans="3:17" x14ac:dyDescent="0.2">
      <c r="C652" s="148"/>
      <c r="D652" s="148"/>
      <c r="E652" s="148"/>
      <c r="F652" s="148"/>
      <c r="G652" s="148"/>
      <c r="H652" s="148"/>
      <c r="I652" s="148"/>
      <c r="J652" s="148"/>
      <c r="K652" s="148"/>
      <c r="L652" s="148"/>
      <c r="M652" s="148"/>
      <c r="N652" s="148"/>
      <c r="P652" s="149"/>
      <c r="Q652" s="143"/>
    </row>
    <row r="653" spans="3:17" x14ac:dyDescent="0.2">
      <c r="C653" s="148"/>
      <c r="D653" s="148"/>
      <c r="E653" s="148"/>
      <c r="F653" s="148"/>
      <c r="G653" s="148"/>
      <c r="H653" s="148"/>
      <c r="I653" s="148"/>
      <c r="J653" s="148"/>
      <c r="K653" s="148"/>
      <c r="L653" s="148"/>
      <c r="M653" s="148"/>
      <c r="N653" s="148"/>
      <c r="P653" s="149"/>
      <c r="Q653" s="143"/>
    </row>
    <row r="654" spans="3:17" x14ac:dyDescent="0.2">
      <c r="C654" s="148"/>
      <c r="D654" s="148"/>
      <c r="E654" s="148"/>
      <c r="F654" s="148"/>
      <c r="G654" s="148"/>
      <c r="H654" s="148"/>
      <c r="I654" s="148"/>
      <c r="J654" s="148"/>
      <c r="K654" s="148"/>
      <c r="L654" s="148"/>
      <c r="M654" s="148"/>
      <c r="N654" s="148"/>
      <c r="P654" s="149"/>
      <c r="Q654" s="143"/>
    </row>
    <row r="655" spans="3:17" x14ac:dyDescent="0.2">
      <c r="C655" s="148"/>
      <c r="D655" s="148"/>
      <c r="E655" s="148"/>
      <c r="F655" s="148"/>
      <c r="G655" s="148"/>
      <c r="H655" s="148"/>
      <c r="I655" s="148"/>
      <c r="J655" s="148"/>
      <c r="K655" s="148"/>
      <c r="L655" s="148"/>
      <c r="M655" s="148"/>
      <c r="N655" s="148"/>
      <c r="P655" s="149"/>
      <c r="Q655" s="143"/>
    </row>
    <row r="656" spans="3:17" x14ac:dyDescent="0.2">
      <c r="C656" s="148"/>
      <c r="D656" s="148"/>
      <c r="E656" s="148"/>
      <c r="F656" s="148"/>
      <c r="G656" s="148"/>
      <c r="H656" s="148"/>
      <c r="I656" s="148"/>
      <c r="J656" s="148"/>
      <c r="K656" s="148"/>
      <c r="L656" s="148"/>
      <c r="M656" s="148"/>
      <c r="N656" s="148"/>
      <c r="P656" s="149"/>
      <c r="Q656" s="143"/>
    </row>
    <row r="657" spans="3:17" x14ac:dyDescent="0.2">
      <c r="C657" s="148"/>
      <c r="D657" s="148"/>
      <c r="E657" s="148"/>
      <c r="F657" s="148"/>
      <c r="G657" s="148"/>
      <c r="H657" s="148"/>
      <c r="I657" s="148"/>
      <c r="J657" s="148"/>
      <c r="K657" s="148"/>
      <c r="L657" s="148"/>
      <c r="M657" s="148"/>
      <c r="N657" s="148"/>
      <c r="P657" s="149"/>
      <c r="Q657" s="143"/>
    </row>
    <row r="658" spans="3:17" x14ac:dyDescent="0.2">
      <c r="C658" s="148"/>
      <c r="D658" s="148"/>
      <c r="E658" s="148"/>
      <c r="F658" s="148"/>
      <c r="G658" s="148"/>
      <c r="H658" s="148"/>
      <c r="I658" s="148"/>
      <c r="J658" s="148"/>
      <c r="K658" s="148"/>
      <c r="L658" s="148"/>
      <c r="M658" s="148"/>
      <c r="N658" s="148"/>
      <c r="P658" s="149"/>
      <c r="Q658" s="143"/>
    </row>
    <row r="659" spans="3:17" x14ac:dyDescent="0.2">
      <c r="C659" s="148"/>
      <c r="D659" s="148"/>
      <c r="E659" s="148"/>
      <c r="F659" s="148"/>
      <c r="G659" s="148"/>
      <c r="H659" s="148"/>
      <c r="I659" s="148"/>
      <c r="J659" s="148"/>
      <c r="K659" s="148"/>
      <c r="L659" s="148"/>
      <c r="M659" s="148"/>
      <c r="N659" s="148"/>
      <c r="P659" s="149"/>
      <c r="Q659" s="143"/>
    </row>
    <row r="660" spans="3:17" x14ac:dyDescent="0.2">
      <c r="C660" s="148"/>
      <c r="D660" s="148"/>
      <c r="E660" s="148"/>
      <c r="F660" s="148"/>
      <c r="G660" s="148"/>
      <c r="H660" s="148"/>
      <c r="I660" s="148"/>
      <c r="J660" s="148"/>
      <c r="K660" s="148"/>
      <c r="L660" s="148"/>
      <c r="M660" s="148"/>
      <c r="N660" s="148"/>
      <c r="P660" s="149"/>
      <c r="Q660" s="143"/>
    </row>
    <row r="661" spans="3:17" x14ac:dyDescent="0.2">
      <c r="C661" s="148"/>
      <c r="D661" s="148"/>
      <c r="E661" s="148"/>
      <c r="F661" s="148"/>
      <c r="G661" s="148"/>
      <c r="H661" s="148"/>
      <c r="I661" s="148"/>
      <c r="J661" s="148"/>
      <c r="K661" s="148"/>
      <c r="L661" s="148"/>
      <c r="M661" s="148"/>
      <c r="N661" s="148"/>
      <c r="P661" s="149"/>
      <c r="Q661" s="143"/>
    </row>
    <row r="662" spans="3:17" x14ac:dyDescent="0.2">
      <c r="C662" s="148"/>
      <c r="D662" s="148"/>
      <c r="E662" s="148"/>
      <c r="F662" s="148"/>
      <c r="G662" s="148"/>
      <c r="H662" s="148"/>
      <c r="I662" s="148"/>
      <c r="J662" s="148"/>
      <c r="K662" s="148"/>
      <c r="L662" s="148"/>
      <c r="M662" s="148"/>
      <c r="N662" s="148"/>
      <c r="P662" s="149"/>
      <c r="Q662" s="143"/>
    </row>
    <row r="663" spans="3:17" x14ac:dyDescent="0.2">
      <c r="C663" s="148"/>
      <c r="D663" s="148"/>
      <c r="E663" s="148"/>
      <c r="F663" s="148"/>
      <c r="G663" s="148"/>
      <c r="H663" s="148"/>
      <c r="I663" s="148"/>
      <c r="J663" s="148"/>
      <c r="K663" s="148"/>
      <c r="L663" s="148"/>
      <c r="M663" s="148"/>
      <c r="N663" s="148"/>
      <c r="P663" s="149"/>
      <c r="Q663" s="143"/>
    </row>
    <row r="664" spans="3:17" x14ac:dyDescent="0.2">
      <c r="C664" s="148"/>
      <c r="D664" s="148"/>
      <c r="E664" s="148"/>
      <c r="F664" s="148"/>
      <c r="G664" s="148"/>
      <c r="H664" s="148"/>
      <c r="I664" s="148"/>
      <c r="J664" s="148"/>
      <c r="K664" s="148"/>
      <c r="L664" s="148"/>
      <c r="M664" s="148"/>
      <c r="N664" s="148"/>
      <c r="P664" s="149"/>
      <c r="Q664" s="143"/>
    </row>
    <row r="665" spans="3:17" x14ac:dyDescent="0.2">
      <c r="C665" s="148"/>
      <c r="D665" s="148"/>
      <c r="E665" s="148"/>
      <c r="F665" s="148"/>
      <c r="G665" s="148"/>
      <c r="H665" s="148"/>
      <c r="I665" s="148"/>
      <c r="J665" s="148"/>
      <c r="K665" s="148"/>
      <c r="L665" s="148"/>
      <c r="M665" s="148"/>
      <c r="N665" s="148"/>
      <c r="P665" s="149"/>
      <c r="Q665" s="143"/>
    </row>
    <row r="666" spans="3:17" x14ac:dyDescent="0.2">
      <c r="C666" s="148"/>
      <c r="D666" s="148"/>
      <c r="E666" s="148"/>
      <c r="F666" s="148"/>
      <c r="G666" s="148"/>
      <c r="H666" s="148"/>
      <c r="I666" s="148"/>
      <c r="J666" s="148"/>
      <c r="K666" s="148"/>
      <c r="L666" s="148"/>
      <c r="M666" s="148"/>
      <c r="N666" s="148"/>
      <c r="P666" s="149"/>
      <c r="Q666" s="143"/>
    </row>
    <row r="667" spans="3:17" x14ac:dyDescent="0.2">
      <c r="C667" s="148"/>
      <c r="D667" s="148"/>
      <c r="E667" s="148"/>
      <c r="F667" s="148"/>
      <c r="G667" s="148"/>
      <c r="H667" s="148"/>
      <c r="I667" s="148"/>
      <c r="J667" s="148"/>
      <c r="K667" s="148"/>
      <c r="L667" s="148"/>
      <c r="M667" s="148"/>
      <c r="N667" s="148"/>
      <c r="P667" s="149"/>
      <c r="Q667" s="143"/>
    </row>
    <row r="668" spans="3:17" x14ac:dyDescent="0.2">
      <c r="C668" s="148"/>
      <c r="D668" s="148"/>
      <c r="E668" s="148"/>
      <c r="F668" s="148"/>
      <c r="G668" s="148"/>
      <c r="H668" s="148"/>
      <c r="I668" s="148"/>
      <c r="J668" s="148"/>
      <c r="K668" s="148"/>
      <c r="L668" s="148"/>
      <c r="M668" s="148"/>
      <c r="N668" s="148"/>
      <c r="P668" s="149"/>
      <c r="Q668" s="143"/>
    </row>
    <row r="669" spans="3:17" x14ac:dyDescent="0.2">
      <c r="C669" s="148"/>
      <c r="D669" s="148"/>
      <c r="E669" s="148"/>
      <c r="F669" s="148"/>
      <c r="G669" s="148"/>
      <c r="H669" s="148"/>
      <c r="I669" s="148"/>
      <c r="J669" s="148"/>
      <c r="K669" s="148"/>
      <c r="L669" s="148"/>
      <c r="M669" s="148"/>
      <c r="N669" s="148"/>
      <c r="P669" s="149"/>
      <c r="Q669" s="143"/>
    </row>
    <row r="670" spans="3:17" x14ac:dyDescent="0.2">
      <c r="C670" s="148"/>
      <c r="D670" s="148"/>
      <c r="E670" s="148"/>
      <c r="F670" s="148"/>
      <c r="G670" s="148"/>
      <c r="H670" s="148"/>
      <c r="I670" s="148"/>
      <c r="J670" s="148"/>
      <c r="K670" s="148"/>
      <c r="L670" s="148"/>
      <c r="M670" s="148"/>
      <c r="N670" s="148"/>
      <c r="P670" s="149"/>
      <c r="Q670" s="143"/>
    </row>
    <row r="671" spans="3:17" x14ac:dyDescent="0.2">
      <c r="C671" s="148"/>
      <c r="D671" s="148"/>
      <c r="E671" s="148"/>
      <c r="F671" s="148"/>
      <c r="G671" s="148"/>
      <c r="H671" s="148"/>
      <c r="I671" s="148"/>
      <c r="J671" s="148"/>
      <c r="K671" s="148"/>
      <c r="L671" s="148"/>
      <c r="M671" s="148"/>
      <c r="N671" s="148"/>
      <c r="P671" s="149"/>
      <c r="Q671" s="143"/>
    </row>
    <row r="672" spans="3:17" x14ac:dyDescent="0.2">
      <c r="C672" s="148"/>
      <c r="D672" s="148"/>
      <c r="E672" s="148"/>
      <c r="F672" s="148"/>
      <c r="G672" s="148"/>
      <c r="H672" s="148"/>
      <c r="I672" s="148"/>
      <c r="J672" s="148"/>
      <c r="K672" s="148"/>
      <c r="L672" s="148"/>
      <c r="M672" s="148"/>
      <c r="N672" s="148"/>
      <c r="P672" s="149"/>
      <c r="Q672" s="143"/>
    </row>
    <row r="673" spans="3:17" x14ac:dyDescent="0.2">
      <c r="C673" s="148"/>
      <c r="D673" s="148"/>
      <c r="E673" s="148"/>
      <c r="F673" s="148"/>
      <c r="G673" s="148"/>
      <c r="H673" s="148"/>
      <c r="I673" s="148"/>
      <c r="J673" s="148"/>
      <c r="K673" s="148"/>
      <c r="L673" s="148"/>
      <c r="M673" s="148"/>
      <c r="N673" s="148"/>
      <c r="P673" s="149"/>
      <c r="Q673" s="143"/>
    </row>
    <row r="674" spans="3:17" x14ac:dyDescent="0.2">
      <c r="C674" s="148"/>
      <c r="D674" s="148"/>
      <c r="E674" s="148"/>
      <c r="F674" s="148"/>
      <c r="G674" s="148"/>
      <c r="H674" s="148"/>
      <c r="I674" s="148"/>
      <c r="J674" s="148"/>
      <c r="K674" s="148"/>
      <c r="L674" s="148"/>
      <c r="M674" s="148"/>
      <c r="N674" s="148"/>
      <c r="P674" s="149"/>
      <c r="Q674" s="143"/>
    </row>
    <row r="675" spans="3:17" x14ac:dyDescent="0.2">
      <c r="C675" s="148"/>
      <c r="D675" s="148"/>
      <c r="E675" s="148"/>
      <c r="F675" s="148"/>
      <c r="G675" s="148"/>
      <c r="H675" s="148"/>
      <c r="I675" s="148"/>
      <c r="J675" s="148"/>
      <c r="K675" s="148"/>
      <c r="L675" s="148"/>
      <c r="M675" s="148"/>
      <c r="N675" s="148"/>
      <c r="P675" s="149"/>
      <c r="Q675" s="143"/>
    </row>
    <row r="676" spans="3:17" x14ac:dyDescent="0.2">
      <c r="C676" s="148"/>
      <c r="D676" s="148"/>
      <c r="E676" s="148"/>
      <c r="F676" s="148"/>
      <c r="G676" s="148"/>
      <c r="H676" s="148"/>
      <c r="I676" s="148"/>
      <c r="J676" s="148"/>
      <c r="K676" s="148"/>
      <c r="L676" s="148"/>
      <c r="M676" s="148"/>
      <c r="N676" s="148"/>
      <c r="P676" s="149"/>
      <c r="Q676" s="143"/>
    </row>
    <row r="677" spans="3:17" x14ac:dyDescent="0.2">
      <c r="C677" s="148"/>
      <c r="D677" s="148"/>
      <c r="E677" s="148"/>
      <c r="F677" s="148"/>
      <c r="G677" s="148"/>
      <c r="H677" s="148"/>
      <c r="I677" s="148"/>
      <c r="J677" s="148"/>
      <c r="K677" s="148"/>
      <c r="L677" s="148"/>
      <c r="M677" s="148"/>
      <c r="N677" s="148"/>
      <c r="P677" s="149"/>
      <c r="Q677" s="143"/>
    </row>
    <row r="678" spans="3:17" x14ac:dyDescent="0.2">
      <c r="C678" s="148"/>
      <c r="D678" s="148"/>
      <c r="E678" s="148"/>
      <c r="F678" s="148"/>
      <c r="G678" s="148"/>
      <c r="H678" s="148"/>
      <c r="I678" s="148"/>
      <c r="J678" s="148"/>
      <c r="K678" s="148"/>
      <c r="L678" s="148"/>
      <c r="M678" s="148"/>
      <c r="N678" s="148"/>
      <c r="P678" s="149"/>
      <c r="Q678" s="143"/>
    </row>
    <row r="679" spans="3:17" x14ac:dyDescent="0.2">
      <c r="C679" s="148"/>
      <c r="D679" s="148"/>
      <c r="E679" s="148"/>
      <c r="F679" s="148"/>
      <c r="G679" s="148"/>
      <c r="H679" s="148"/>
      <c r="I679" s="148"/>
      <c r="J679" s="148"/>
      <c r="K679" s="148"/>
      <c r="L679" s="148"/>
      <c r="M679" s="148"/>
      <c r="N679" s="148"/>
      <c r="P679" s="149"/>
      <c r="Q679" s="143"/>
    </row>
    <row r="680" spans="3:17" x14ac:dyDescent="0.2">
      <c r="C680" s="148"/>
      <c r="D680" s="148"/>
      <c r="E680" s="148"/>
      <c r="F680" s="148"/>
      <c r="G680" s="148"/>
      <c r="H680" s="148"/>
      <c r="I680" s="148"/>
      <c r="J680" s="148"/>
      <c r="K680" s="148"/>
      <c r="L680" s="148"/>
      <c r="M680" s="148"/>
      <c r="N680" s="148"/>
      <c r="P680" s="149"/>
      <c r="Q680" s="143"/>
    </row>
    <row r="681" spans="3:17" x14ac:dyDescent="0.2">
      <c r="C681" s="148"/>
      <c r="D681" s="148"/>
      <c r="E681" s="148"/>
      <c r="F681" s="148"/>
      <c r="G681" s="148"/>
      <c r="H681" s="148"/>
      <c r="I681" s="148"/>
      <c r="J681" s="148"/>
      <c r="K681" s="148"/>
      <c r="L681" s="148"/>
      <c r="M681" s="148"/>
      <c r="N681" s="148"/>
      <c r="P681" s="149"/>
      <c r="Q681" s="143"/>
    </row>
    <row r="682" spans="3:17" x14ac:dyDescent="0.2">
      <c r="C682" s="148"/>
      <c r="D682" s="148"/>
      <c r="E682" s="148"/>
      <c r="F682" s="148"/>
      <c r="G682" s="148"/>
      <c r="H682" s="148"/>
      <c r="I682" s="148"/>
      <c r="J682" s="148"/>
      <c r="K682" s="148"/>
      <c r="L682" s="148"/>
      <c r="M682" s="148"/>
      <c r="N682" s="148"/>
      <c r="P682" s="149"/>
      <c r="Q682" s="143"/>
    </row>
    <row r="683" spans="3:17" x14ac:dyDescent="0.2">
      <c r="C683" s="148"/>
      <c r="D683" s="148"/>
      <c r="E683" s="148"/>
      <c r="F683" s="148"/>
      <c r="G683" s="148"/>
      <c r="H683" s="148"/>
      <c r="I683" s="148"/>
      <c r="J683" s="148"/>
      <c r="K683" s="148"/>
      <c r="L683" s="148"/>
      <c r="M683" s="148"/>
      <c r="N683" s="148"/>
      <c r="P683" s="149"/>
      <c r="Q683" s="143"/>
    </row>
    <row r="684" spans="3:17" x14ac:dyDescent="0.2">
      <c r="C684" s="148"/>
      <c r="D684" s="148"/>
      <c r="E684" s="148"/>
      <c r="F684" s="148"/>
      <c r="G684" s="148"/>
      <c r="H684" s="148"/>
      <c r="I684" s="148"/>
      <c r="J684" s="148"/>
      <c r="K684" s="148"/>
      <c r="L684" s="148"/>
      <c r="M684" s="148"/>
      <c r="N684" s="148"/>
      <c r="P684" s="149"/>
      <c r="Q684" s="143"/>
    </row>
    <row r="685" spans="3:17" x14ac:dyDescent="0.2">
      <c r="C685" s="148"/>
      <c r="D685" s="148"/>
      <c r="E685" s="148"/>
      <c r="F685" s="148"/>
      <c r="G685" s="148"/>
      <c r="H685" s="148"/>
      <c r="I685" s="148"/>
      <c r="J685" s="148"/>
      <c r="K685" s="148"/>
      <c r="L685" s="148"/>
      <c r="M685" s="148"/>
      <c r="N685" s="148"/>
      <c r="P685" s="149"/>
      <c r="Q685" s="143"/>
    </row>
    <row r="686" spans="3:17" x14ac:dyDescent="0.2">
      <c r="C686" s="148"/>
      <c r="D686" s="148"/>
      <c r="E686" s="148"/>
      <c r="F686" s="148"/>
      <c r="G686" s="148"/>
      <c r="H686" s="148"/>
      <c r="I686" s="148"/>
      <c r="J686" s="148"/>
      <c r="K686" s="148"/>
      <c r="L686" s="148"/>
      <c r="M686" s="148"/>
      <c r="N686" s="148"/>
      <c r="P686" s="149"/>
      <c r="Q686" s="143"/>
    </row>
    <row r="687" spans="3:17" x14ac:dyDescent="0.2">
      <c r="C687" s="148"/>
      <c r="D687" s="148"/>
      <c r="E687" s="148"/>
      <c r="F687" s="148"/>
      <c r="G687" s="148"/>
      <c r="H687" s="148"/>
      <c r="I687" s="148"/>
      <c r="J687" s="148"/>
      <c r="K687" s="148"/>
      <c r="L687" s="148"/>
      <c r="M687" s="148"/>
      <c r="N687" s="148"/>
      <c r="P687" s="149"/>
      <c r="Q687" s="143"/>
    </row>
    <row r="688" spans="3:17" x14ac:dyDescent="0.2">
      <c r="C688" s="148"/>
      <c r="D688" s="148"/>
      <c r="E688" s="148"/>
      <c r="F688" s="148"/>
      <c r="G688" s="148"/>
      <c r="H688" s="148"/>
      <c r="I688" s="148"/>
      <c r="J688" s="148"/>
      <c r="K688" s="148"/>
      <c r="L688" s="148"/>
      <c r="M688" s="148"/>
      <c r="N688" s="148"/>
      <c r="P688" s="149"/>
      <c r="Q688" s="143"/>
    </row>
    <row r="689" spans="3:17" x14ac:dyDescent="0.2">
      <c r="C689" s="148"/>
      <c r="D689" s="148"/>
      <c r="E689" s="148"/>
      <c r="F689" s="148"/>
      <c r="G689" s="148"/>
      <c r="H689" s="148"/>
      <c r="I689" s="148"/>
      <c r="J689" s="148"/>
      <c r="K689" s="148"/>
      <c r="L689" s="148"/>
      <c r="M689" s="148"/>
      <c r="N689" s="148"/>
      <c r="P689" s="149"/>
      <c r="Q689" s="143"/>
    </row>
    <row r="690" spans="3:17" x14ac:dyDescent="0.2">
      <c r="C690" s="148"/>
      <c r="D690" s="148"/>
      <c r="E690" s="148"/>
      <c r="F690" s="148"/>
      <c r="G690" s="148"/>
      <c r="H690" s="148"/>
      <c r="I690" s="148"/>
      <c r="J690" s="148"/>
      <c r="K690" s="148"/>
      <c r="L690" s="148"/>
      <c r="M690" s="148"/>
      <c r="N690" s="148"/>
      <c r="P690" s="149"/>
      <c r="Q690" s="143"/>
    </row>
    <row r="691" spans="3:17" x14ac:dyDescent="0.2">
      <c r="C691" s="148"/>
      <c r="D691" s="148"/>
      <c r="E691" s="148"/>
      <c r="F691" s="148"/>
      <c r="G691" s="148"/>
      <c r="H691" s="148"/>
      <c r="I691" s="148"/>
      <c r="J691" s="148"/>
      <c r="K691" s="148"/>
      <c r="L691" s="148"/>
      <c r="M691" s="148"/>
      <c r="N691" s="148"/>
      <c r="P691" s="149"/>
      <c r="Q691" s="143"/>
    </row>
    <row r="692" spans="3:17" x14ac:dyDescent="0.2">
      <c r="C692" s="148"/>
      <c r="D692" s="148"/>
      <c r="E692" s="148"/>
      <c r="F692" s="148"/>
      <c r="G692" s="148"/>
      <c r="H692" s="148"/>
      <c r="I692" s="148"/>
      <c r="J692" s="148"/>
      <c r="K692" s="148"/>
      <c r="L692" s="148"/>
      <c r="M692" s="148"/>
      <c r="N692" s="148"/>
      <c r="P692" s="149"/>
      <c r="Q692" s="143"/>
    </row>
    <row r="693" spans="3:17" x14ac:dyDescent="0.2">
      <c r="C693" s="148"/>
      <c r="D693" s="148"/>
      <c r="E693" s="148"/>
      <c r="F693" s="148"/>
      <c r="G693" s="148"/>
      <c r="H693" s="148"/>
      <c r="I693" s="148"/>
      <c r="J693" s="148"/>
      <c r="K693" s="148"/>
      <c r="L693" s="148"/>
      <c r="M693" s="148"/>
      <c r="N693" s="148"/>
      <c r="P693" s="149"/>
      <c r="Q693" s="143"/>
    </row>
    <row r="694" spans="3:17" x14ac:dyDescent="0.2">
      <c r="C694" s="148"/>
      <c r="D694" s="148"/>
      <c r="E694" s="148"/>
      <c r="F694" s="148"/>
      <c r="G694" s="148"/>
      <c r="H694" s="148"/>
      <c r="I694" s="148"/>
      <c r="J694" s="148"/>
      <c r="K694" s="148"/>
      <c r="L694" s="148"/>
      <c r="M694" s="148"/>
      <c r="N694" s="148"/>
      <c r="P694" s="149"/>
      <c r="Q694" s="143"/>
    </row>
    <row r="695" spans="3:17" x14ac:dyDescent="0.2">
      <c r="C695" s="148"/>
      <c r="D695" s="148"/>
      <c r="E695" s="148"/>
      <c r="F695" s="148"/>
      <c r="G695" s="148"/>
      <c r="H695" s="148"/>
      <c r="I695" s="148"/>
      <c r="J695" s="148"/>
      <c r="K695" s="148"/>
      <c r="L695" s="148"/>
      <c r="M695" s="148"/>
      <c r="N695" s="148"/>
      <c r="P695" s="149"/>
      <c r="Q695" s="143"/>
    </row>
    <row r="696" spans="3:17" x14ac:dyDescent="0.2">
      <c r="C696" s="148"/>
      <c r="D696" s="148"/>
      <c r="E696" s="148"/>
      <c r="F696" s="148"/>
      <c r="G696" s="148"/>
      <c r="H696" s="148"/>
      <c r="I696" s="148"/>
      <c r="J696" s="148"/>
      <c r="K696" s="148"/>
      <c r="L696" s="148"/>
      <c r="M696" s="148"/>
      <c r="N696" s="148"/>
      <c r="P696" s="149"/>
      <c r="Q696" s="143"/>
    </row>
    <row r="697" spans="3:17" x14ac:dyDescent="0.2">
      <c r="C697" s="148"/>
      <c r="D697" s="148"/>
      <c r="E697" s="148"/>
      <c r="F697" s="148"/>
      <c r="G697" s="148"/>
      <c r="H697" s="148"/>
      <c r="I697" s="148"/>
      <c r="J697" s="148"/>
      <c r="K697" s="148"/>
      <c r="L697" s="148"/>
      <c r="M697" s="148"/>
      <c r="N697" s="148"/>
      <c r="P697" s="149"/>
      <c r="Q697" s="143"/>
    </row>
    <row r="698" spans="3:17" x14ac:dyDescent="0.2">
      <c r="C698" s="148"/>
      <c r="D698" s="148"/>
      <c r="E698" s="148"/>
      <c r="F698" s="148"/>
      <c r="G698" s="148"/>
      <c r="H698" s="148"/>
      <c r="I698" s="148"/>
      <c r="J698" s="148"/>
      <c r="K698" s="148"/>
      <c r="L698" s="148"/>
      <c r="M698" s="148"/>
      <c r="N698" s="148"/>
      <c r="P698" s="149"/>
      <c r="Q698" s="143"/>
    </row>
    <row r="699" spans="3:17" x14ac:dyDescent="0.2">
      <c r="C699" s="148"/>
      <c r="D699" s="148"/>
      <c r="E699" s="148"/>
      <c r="F699" s="148"/>
      <c r="G699" s="148"/>
      <c r="H699" s="148"/>
      <c r="I699" s="148"/>
      <c r="J699" s="148"/>
      <c r="K699" s="148"/>
      <c r="L699" s="148"/>
      <c r="M699" s="148"/>
      <c r="N699" s="148"/>
      <c r="P699" s="149"/>
      <c r="Q699" s="143"/>
    </row>
    <row r="700" spans="3:17" x14ac:dyDescent="0.2">
      <c r="C700" s="148"/>
      <c r="D700" s="148"/>
      <c r="E700" s="148"/>
      <c r="F700" s="148"/>
      <c r="G700" s="148"/>
      <c r="H700" s="148"/>
      <c r="I700" s="148"/>
      <c r="J700" s="148"/>
      <c r="K700" s="148"/>
      <c r="L700" s="148"/>
      <c r="M700" s="148"/>
      <c r="N700" s="148"/>
      <c r="P700" s="149"/>
      <c r="Q700" s="143"/>
    </row>
    <row r="701" spans="3:17" x14ac:dyDescent="0.2">
      <c r="C701" s="148"/>
      <c r="D701" s="148"/>
      <c r="E701" s="148"/>
      <c r="F701" s="148"/>
      <c r="G701" s="148"/>
      <c r="H701" s="148"/>
      <c r="I701" s="148"/>
      <c r="J701" s="148"/>
      <c r="K701" s="148"/>
      <c r="L701" s="148"/>
      <c r="M701" s="148"/>
      <c r="N701" s="148"/>
      <c r="P701" s="149"/>
      <c r="Q701" s="143"/>
    </row>
    <row r="702" spans="3:17" x14ac:dyDescent="0.2">
      <c r="C702" s="148"/>
      <c r="D702" s="148"/>
      <c r="E702" s="148"/>
      <c r="F702" s="148"/>
      <c r="G702" s="148"/>
      <c r="H702" s="148"/>
      <c r="I702" s="148"/>
      <c r="J702" s="148"/>
      <c r="K702" s="148"/>
      <c r="L702" s="148"/>
      <c r="M702" s="148"/>
      <c r="N702" s="148"/>
      <c r="P702" s="149"/>
      <c r="Q702" s="143"/>
    </row>
    <row r="703" spans="3:17" x14ac:dyDescent="0.2">
      <c r="C703" s="148"/>
      <c r="D703" s="148"/>
      <c r="E703" s="148"/>
      <c r="F703" s="148"/>
      <c r="G703" s="148"/>
      <c r="H703" s="148"/>
      <c r="I703" s="148"/>
      <c r="J703" s="148"/>
      <c r="K703" s="148"/>
      <c r="L703" s="148"/>
      <c r="M703" s="148"/>
      <c r="N703" s="148"/>
      <c r="P703" s="149"/>
      <c r="Q703" s="143"/>
    </row>
    <row r="704" spans="3:17" x14ac:dyDescent="0.2">
      <c r="C704" s="148"/>
      <c r="D704" s="148"/>
      <c r="E704" s="148"/>
      <c r="F704" s="148"/>
      <c r="G704" s="148"/>
      <c r="H704" s="148"/>
      <c r="I704" s="148"/>
      <c r="J704" s="148"/>
      <c r="K704" s="148"/>
      <c r="L704" s="148"/>
      <c r="M704" s="148"/>
      <c r="N704" s="148"/>
      <c r="P704" s="149"/>
      <c r="Q704" s="143"/>
    </row>
    <row r="705" spans="3:17" x14ac:dyDescent="0.2">
      <c r="C705" s="148"/>
      <c r="D705" s="148"/>
      <c r="E705" s="148"/>
      <c r="F705" s="148"/>
      <c r="G705" s="148"/>
      <c r="H705" s="148"/>
      <c r="I705" s="148"/>
      <c r="J705" s="148"/>
      <c r="K705" s="148"/>
      <c r="L705" s="148"/>
      <c r="M705" s="148"/>
      <c r="N705" s="148"/>
      <c r="P705" s="149"/>
      <c r="Q705" s="143"/>
    </row>
    <row r="706" spans="3:17" x14ac:dyDescent="0.2">
      <c r="C706" s="148"/>
      <c r="D706" s="148"/>
      <c r="E706" s="148"/>
      <c r="F706" s="148"/>
      <c r="G706" s="148"/>
      <c r="H706" s="148"/>
      <c r="I706" s="148"/>
      <c r="J706" s="148"/>
      <c r="K706" s="148"/>
      <c r="L706" s="148"/>
      <c r="M706" s="148"/>
      <c r="N706" s="148"/>
      <c r="P706" s="149"/>
      <c r="Q706" s="143"/>
    </row>
    <row r="707" spans="3:17" x14ac:dyDescent="0.2">
      <c r="C707" s="148"/>
      <c r="D707" s="148"/>
      <c r="E707" s="148"/>
      <c r="F707" s="148"/>
      <c r="G707" s="148"/>
      <c r="H707" s="148"/>
      <c r="I707" s="148"/>
      <c r="J707" s="148"/>
      <c r="K707" s="148"/>
      <c r="L707" s="148"/>
      <c r="M707" s="148"/>
      <c r="N707" s="148"/>
      <c r="P707" s="149"/>
      <c r="Q707" s="143"/>
    </row>
    <row r="708" spans="3:17" x14ac:dyDescent="0.2">
      <c r="C708" s="148"/>
      <c r="D708" s="148"/>
      <c r="E708" s="148"/>
      <c r="F708" s="148"/>
      <c r="G708" s="148"/>
      <c r="H708" s="148"/>
      <c r="I708" s="148"/>
      <c r="J708" s="148"/>
      <c r="K708" s="148"/>
      <c r="L708" s="148"/>
      <c r="M708" s="148"/>
      <c r="N708" s="148"/>
      <c r="P708" s="149"/>
      <c r="Q708" s="143"/>
    </row>
    <row r="709" spans="3:17" x14ac:dyDescent="0.2">
      <c r="C709" s="148"/>
      <c r="D709" s="148"/>
      <c r="E709" s="148"/>
      <c r="F709" s="148"/>
      <c r="G709" s="148"/>
      <c r="H709" s="148"/>
      <c r="I709" s="148"/>
      <c r="J709" s="148"/>
      <c r="K709" s="148"/>
      <c r="L709" s="148"/>
      <c r="M709" s="148"/>
      <c r="N709" s="148"/>
      <c r="P709" s="149"/>
      <c r="Q709" s="143"/>
    </row>
    <row r="710" spans="3:17" x14ac:dyDescent="0.2">
      <c r="C710" s="148"/>
      <c r="D710" s="148"/>
      <c r="E710" s="148"/>
      <c r="F710" s="148"/>
      <c r="G710" s="148"/>
      <c r="H710" s="148"/>
      <c r="I710" s="148"/>
      <c r="J710" s="148"/>
      <c r="K710" s="148"/>
      <c r="L710" s="148"/>
      <c r="M710" s="148"/>
      <c r="N710" s="148"/>
      <c r="P710" s="149"/>
      <c r="Q710" s="143"/>
    </row>
    <row r="711" spans="3:17" x14ac:dyDescent="0.2">
      <c r="C711" s="148"/>
      <c r="D711" s="148"/>
      <c r="E711" s="148"/>
      <c r="F711" s="148"/>
      <c r="G711" s="148"/>
      <c r="H711" s="148"/>
      <c r="I711" s="148"/>
      <c r="J711" s="148"/>
      <c r="K711" s="148"/>
      <c r="L711" s="148"/>
      <c r="M711" s="148"/>
      <c r="N711" s="148"/>
      <c r="P711" s="149"/>
      <c r="Q711" s="143"/>
    </row>
    <row r="712" spans="3:17" x14ac:dyDescent="0.2">
      <c r="C712" s="148"/>
      <c r="D712" s="148"/>
      <c r="E712" s="148"/>
      <c r="F712" s="148"/>
      <c r="G712" s="148"/>
      <c r="H712" s="148"/>
      <c r="I712" s="148"/>
      <c r="J712" s="148"/>
      <c r="K712" s="148"/>
      <c r="L712" s="148"/>
      <c r="M712" s="148"/>
      <c r="N712" s="148"/>
      <c r="P712" s="149"/>
      <c r="Q712" s="143"/>
    </row>
    <row r="713" spans="3:17" x14ac:dyDescent="0.2">
      <c r="C713" s="148"/>
      <c r="D713" s="148"/>
      <c r="E713" s="148"/>
      <c r="F713" s="148"/>
      <c r="G713" s="148"/>
      <c r="H713" s="148"/>
      <c r="I713" s="148"/>
      <c r="J713" s="148"/>
      <c r="K713" s="148"/>
      <c r="L713" s="148"/>
      <c r="M713" s="148"/>
      <c r="N713" s="148"/>
      <c r="P713" s="149"/>
      <c r="Q713" s="143"/>
    </row>
    <row r="714" spans="3:17" x14ac:dyDescent="0.2">
      <c r="C714" s="148"/>
      <c r="D714" s="148"/>
      <c r="E714" s="148"/>
      <c r="F714" s="148"/>
      <c r="G714" s="148"/>
      <c r="H714" s="148"/>
      <c r="I714" s="148"/>
      <c r="J714" s="148"/>
      <c r="K714" s="148"/>
      <c r="L714" s="148"/>
      <c r="M714" s="148"/>
      <c r="N714" s="148"/>
      <c r="P714" s="149"/>
      <c r="Q714" s="143"/>
    </row>
    <row r="715" spans="3:17" x14ac:dyDescent="0.2">
      <c r="C715" s="148"/>
      <c r="D715" s="148"/>
      <c r="E715" s="148"/>
      <c r="F715" s="148"/>
      <c r="G715" s="148"/>
      <c r="H715" s="148"/>
      <c r="I715" s="148"/>
      <c r="J715" s="148"/>
      <c r="K715" s="148"/>
      <c r="L715" s="148"/>
      <c r="M715" s="148"/>
      <c r="N715" s="148"/>
      <c r="P715" s="149"/>
      <c r="Q715" s="143"/>
    </row>
    <row r="716" spans="3:17" x14ac:dyDescent="0.2">
      <c r="C716" s="148"/>
      <c r="D716" s="148"/>
      <c r="E716" s="148"/>
      <c r="F716" s="148"/>
      <c r="G716" s="148"/>
      <c r="H716" s="148"/>
      <c r="I716" s="148"/>
      <c r="J716" s="148"/>
      <c r="K716" s="148"/>
      <c r="L716" s="148"/>
      <c r="M716" s="148"/>
      <c r="N716" s="148"/>
      <c r="P716" s="149"/>
      <c r="Q716" s="143"/>
    </row>
    <row r="717" spans="3:17" x14ac:dyDescent="0.2">
      <c r="C717" s="148"/>
      <c r="D717" s="148"/>
      <c r="E717" s="148"/>
      <c r="F717" s="148"/>
      <c r="G717" s="148"/>
      <c r="H717" s="148"/>
      <c r="I717" s="148"/>
      <c r="J717" s="148"/>
      <c r="K717" s="148"/>
      <c r="L717" s="148"/>
      <c r="M717" s="148"/>
      <c r="N717" s="148"/>
      <c r="P717" s="149"/>
      <c r="Q717" s="143"/>
    </row>
    <row r="718" spans="3:17" x14ac:dyDescent="0.2">
      <c r="C718" s="148"/>
      <c r="D718" s="148"/>
      <c r="E718" s="148"/>
      <c r="F718" s="148"/>
      <c r="G718" s="148"/>
      <c r="H718" s="148"/>
      <c r="I718" s="148"/>
      <c r="J718" s="148"/>
      <c r="K718" s="148"/>
      <c r="L718" s="148"/>
      <c r="M718" s="148"/>
      <c r="N718" s="148"/>
      <c r="P718" s="149"/>
      <c r="Q718" s="143"/>
    </row>
    <row r="719" spans="3:17" x14ac:dyDescent="0.2">
      <c r="C719" s="148"/>
      <c r="D719" s="148"/>
      <c r="E719" s="148"/>
      <c r="F719" s="148"/>
      <c r="G719" s="148"/>
      <c r="H719" s="148"/>
      <c r="I719" s="148"/>
      <c r="J719" s="148"/>
      <c r="K719" s="148"/>
      <c r="L719" s="148"/>
      <c r="M719" s="148"/>
      <c r="N719" s="148"/>
      <c r="P719" s="149"/>
      <c r="Q719" s="143"/>
    </row>
    <row r="720" spans="3:17" x14ac:dyDescent="0.2">
      <c r="C720" s="148"/>
      <c r="D720" s="148"/>
      <c r="E720" s="148"/>
      <c r="F720" s="148"/>
      <c r="G720" s="148"/>
      <c r="H720" s="148"/>
      <c r="I720" s="148"/>
      <c r="J720" s="148"/>
      <c r="K720" s="148"/>
      <c r="L720" s="148"/>
      <c r="M720" s="148"/>
      <c r="N720" s="148"/>
      <c r="P720" s="149"/>
      <c r="Q720" s="143"/>
    </row>
    <row r="721" spans="3:17" x14ac:dyDescent="0.2">
      <c r="C721" s="148"/>
      <c r="D721" s="148"/>
      <c r="E721" s="148"/>
      <c r="F721" s="148"/>
      <c r="G721" s="148"/>
      <c r="H721" s="148"/>
      <c r="I721" s="148"/>
      <c r="J721" s="148"/>
      <c r="K721" s="148"/>
      <c r="L721" s="148"/>
      <c r="M721" s="148"/>
      <c r="N721" s="148"/>
      <c r="P721" s="149"/>
      <c r="Q721" s="143"/>
    </row>
    <row r="722" spans="3:17" x14ac:dyDescent="0.2">
      <c r="C722" s="148"/>
      <c r="D722" s="148"/>
      <c r="E722" s="148"/>
      <c r="F722" s="148"/>
      <c r="G722" s="148"/>
      <c r="H722" s="148"/>
      <c r="I722" s="148"/>
      <c r="J722" s="148"/>
      <c r="K722" s="148"/>
      <c r="L722" s="148"/>
      <c r="M722" s="148"/>
      <c r="N722" s="148"/>
      <c r="P722" s="149"/>
      <c r="Q722" s="143"/>
    </row>
    <row r="723" spans="3:17" x14ac:dyDescent="0.2">
      <c r="C723" s="148"/>
      <c r="D723" s="148"/>
      <c r="E723" s="148"/>
      <c r="F723" s="148"/>
      <c r="G723" s="148"/>
      <c r="H723" s="148"/>
      <c r="I723" s="148"/>
      <c r="J723" s="148"/>
      <c r="K723" s="148"/>
      <c r="L723" s="148"/>
      <c r="M723" s="148"/>
      <c r="N723" s="148"/>
      <c r="P723" s="149"/>
      <c r="Q723" s="143"/>
    </row>
    <row r="724" spans="3:17" x14ac:dyDescent="0.2">
      <c r="C724" s="148"/>
      <c r="D724" s="148"/>
      <c r="E724" s="148"/>
      <c r="F724" s="148"/>
      <c r="G724" s="148"/>
      <c r="H724" s="148"/>
      <c r="I724" s="148"/>
      <c r="J724" s="148"/>
      <c r="K724" s="148"/>
      <c r="L724" s="148"/>
      <c r="M724" s="148"/>
      <c r="N724" s="148"/>
      <c r="P724" s="149"/>
      <c r="Q724" s="143"/>
    </row>
    <row r="725" spans="3:17" x14ac:dyDescent="0.2">
      <c r="C725" s="148"/>
      <c r="D725" s="148"/>
      <c r="E725" s="148"/>
      <c r="F725" s="148"/>
      <c r="G725" s="148"/>
      <c r="H725" s="148"/>
      <c r="I725" s="148"/>
      <c r="J725" s="148"/>
      <c r="K725" s="148"/>
      <c r="L725" s="148"/>
      <c r="M725" s="148"/>
      <c r="N725" s="148"/>
      <c r="P725" s="149"/>
      <c r="Q725" s="143"/>
    </row>
    <row r="726" spans="3:17" x14ac:dyDescent="0.2">
      <c r="C726" s="148"/>
      <c r="D726" s="148"/>
      <c r="E726" s="148"/>
      <c r="F726" s="148"/>
      <c r="G726" s="148"/>
      <c r="H726" s="148"/>
      <c r="I726" s="148"/>
      <c r="J726" s="148"/>
      <c r="K726" s="148"/>
      <c r="L726" s="148"/>
      <c r="M726" s="148"/>
      <c r="N726" s="148"/>
      <c r="P726" s="149"/>
      <c r="Q726" s="143"/>
    </row>
    <row r="727" spans="3:17" x14ac:dyDescent="0.2">
      <c r="C727" s="148"/>
      <c r="D727" s="148"/>
      <c r="E727" s="148"/>
      <c r="F727" s="148"/>
      <c r="G727" s="148"/>
      <c r="H727" s="148"/>
      <c r="I727" s="148"/>
      <c r="J727" s="148"/>
      <c r="K727" s="148"/>
      <c r="L727" s="148"/>
      <c r="M727" s="148"/>
      <c r="N727" s="148"/>
      <c r="P727" s="149"/>
      <c r="Q727" s="143"/>
    </row>
    <row r="728" spans="3:17" x14ac:dyDescent="0.2">
      <c r="C728" s="148"/>
      <c r="D728" s="148"/>
      <c r="E728" s="148"/>
      <c r="F728" s="148"/>
      <c r="G728" s="148"/>
      <c r="H728" s="148"/>
      <c r="I728" s="148"/>
      <c r="J728" s="148"/>
      <c r="K728" s="148"/>
      <c r="L728" s="148"/>
      <c r="M728" s="148"/>
      <c r="N728" s="148"/>
      <c r="P728" s="149"/>
      <c r="Q728" s="143"/>
    </row>
    <row r="729" spans="3:17" x14ac:dyDescent="0.2">
      <c r="C729" s="148"/>
      <c r="D729" s="148"/>
      <c r="E729" s="148"/>
      <c r="F729" s="148"/>
      <c r="G729" s="148"/>
      <c r="H729" s="148"/>
      <c r="I729" s="148"/>
      <c r="J729" s="148"/>
      <c r="K729" s="148"/>
      <c r="L729" s="148"/>
      <c r="M729" s="148"/>
      <c r="N729" s="148"/>
      <c r="P729" s="149"/>
      <c r="Q729" s="143"/>
    </row>
    <row r="730" spans="3:17" x14ac:dyDescent="0.2">
      <c r="C730" s="148"/>
      <c r="D730" s="148"/>
      <c r="E730" s="148"/>
      <c r="F730" s="148"/>
      <c r="G730" s="148"/>
      <c r="H730" s="148"/>
      <c r="I730" s="148"/>
      <c r="J730" s="148"/>
      <c r="K730" s="148"/>
      <c r="L730" s="148"/>
      <c r="M730" s="148"/>
      <c r="N730" s="148"/>
      <c r="P730" s="149"/>
      <c r="Q730" s="143"/>
    </row>
    <row r="731" spans="3:17" x14ac:dyDescent="0.2">
      <c r="C731" s="148"/>
      <c r="D731" s="148"/>
      <c r="E731" s="148"/>
      <c r="F731" s="148"/>
      <c r="G731" s="148"/>
      <c r="H731" s="148"/>
      <c r="I731" s="148"/>
      <c r="J731" s="148"/>
      <c r="K731" s="148"/>
      <c r="L731" s="148"/>
      <c r="M731" s="148"/>
      <c r="N731" s="148"/>
      <c r="P731" s="149"/>
      <c r="Q731" s="143"/>
    </row>
    <row r="732" spans="3:17" x14ac:dyDescent="0.2">
      <c r="C732" s="148"/>
      <c r="D732" s="148"/>
      <c r="E732" s="148"/>
      <c r="F732" s="148"/>
      <c r="G732" s="148"/>
      <c r="H732" s="148"/>
      <c r="I732" s="148"/>
      <c r="J732" s="148"/>
      <c r="K732" s="148"/>
      <c r="L732" s="148"/>
      <c r="M732" s="148"/>
      <c r="N732" s="148"/>
      <c r="P732" s="149"/>
      <c r="Q732" s="143"/>
    </row>
    <row r="733" spans="3:17" x14ac:dyDescent="0.2">
      <c r="C733" s="148"/>
      <c r="D733" s="148"/>
      <c r="E733" s="148"/>
      <c r="F733" s="148"/>
      <c r="G733" s="148"/>
      <c r="H733" s="148"/>
      <c r="I733" s="148"/>
      <c r="J733" s="148"/>
      <c r="K733" s="148"/>
      <c r="L733" s="148"/>
      <c r="M733" s="148"/>
      <c r="N733" s="148"/>
      <c r="P733" s="149"/>
      <c r="Q733" s="143"/>
    </row>
    <row r="734" spans="3:17" x14ac:dyDescent="0.2">
      <c r="C734" s="148"/>
      <c r="D734" s="148"/>
      <c r="E734" s="148"/>
      <c r="F734" s="148"/>
      <c r="G734" s="148"/>
      <c r="H734" s="148"/>
      <c r="I734" s="148"/>
      <c r="J734" s="148"/>
      <c r="K734" s="148"/>
      <c r="L734" s="148"/>
      <c r="M734" s="148"/>
      <c r="N734" s="148"/>
      <c r="P734" s="149"/>
      <c r="Q734" s="143"/>
    </row>
    <row r="735" spans="3:17" x14ac:dyDescent="0.2">
      <c r="C735" s="148"/>
      <c r="D735" s="148"/>
      <c r="E735" s="148"/>
      <c r="F735" s="148"/>
      <c r="G735" s="148"/>
      <c r="H735" s="148"/>
      <c r="I735" s="148"/>
      <c r="J735" s="148"/>
      <c r="K735" s="148"/>
      <c r="L735" s="148"/>
      <c r="M735" s="148"/>
      <c r="N735" s="148"/>
      <c r="P735" s="149"/>
      <c r="Q735" s="143"/>
    </row>
    <row r="736" spans="3:17" x14ac:dyDescent="0.2">
      <c r="C736" s="148"/>
      <c r="D736" s="148"/>
      <c r="E736" s="148"/>
      <c r="F736" s="148"/>
      <c r="G736" s="148"/>
      <c r="H736" s="148"/>
      <c r="I736" s="148"/>
      <c r="J736" s="148"/>
      <c r="K736" s="148"/>
      <c r="L736" s="148"/>
      <c r="M736" s="148"/>
      <c r="N736" s="148"/>
      <c r="P736" s="149"/>
      <c r="Q736" s="143"/>
    </row>
    <row r="737" spans="3:17" x14ac:dyDescent="0.2">
      <c r="C737" s="148"/>
      <c r="D737" s="148"/>
      <c r="E737" s="148"/>
      <c r="F737" s="148"/>
      <c r="G737" s="148"/>
      <c r="H737" s="148"/>
      <c r="I737" s="148"/>
      <c r="J737" s="148"/>
      <c r="K737" s="148"/>
      <c r="L737" s="148"/>
      <c r="M737" s="148"/>
      <c r="N737" s="148"/>
      <c r="P737" s="149"/>
      <c r="Q737" s="143"/>
    </row>
    <row r="738" spans="3:17" x14ac:dyDescent="0.2">
      <c r="C738" s="148"/>
      <c r="D738" s="148"/>
      <c r="E738" s="148"/>
      <c r="F738" s="148"/>
      <c r="G738" s="148"/>
      <c r="H738" s="148"/>
      <c r="I738" s="148"/>
      <c r="J738" s="148"/>
      <c r="K738" s="148"/>
      <c r="L738" s="148"/>
      <c r="M738" s="148"/>
      <c r="N738" s="148"/>
      <c r="P738" s="149"/>
      <c r="Q738" s="143"/>
    </row>
    <row r="739" spans="3:17" x14ac:dyDescent="0.2">
      <c r="C739" s="148"/>
      <c r="D739" s="148"/>
      <c r="E739" s="148"/>
      <c r="F739" s="148"/>
      <c r="G739" s="148"/>
      <c r="H739" s="148"/>
      <c r="I739" s="148"/>
      <c r="J739" s="148"/>
      <c r="K739" s="148"/>
      <c r="L739" s="148"/>
      <c r="M739" s="148"/>
      <c r="N739" s="148"/>
      <c r="P739" s="149"/>
      <c r="Q739" s="143"/>
    </row>
    <row r="740" spans="3:17" x14ac:dyDescent="0.2">
      <c r="C740" s="148"/>
      <c r="D740" s="148"/>
      <c r="E740" s="148"/>
      <c r="F740" s="148"/>
      <c r="G740" s="148"/>
      <c r="H740" s="148"/>
      <c r="I740" s="148"/>
      <c r="J740" s="148"/>
      <c r="K740" s="148"/>
      <c r="L740" s="148"/>
      <c r="M740" s="148"/>
      <c r="N740" s="148"/>
      <c r="P740" s="149"/>
      <c r="Q740" s="143"/>
    </row>
    <row r="741" spans="3:17" x14ac:dyDescent="0.2">
      <c r="C741" s="148"/>
      <c r="D741" s="148"/>
      <c r="E741" s="148"/>
      <c r="F741" s="148"/>
      <c r="G741" s="148"/>
      <c r="H741" s="148"/>
      <c r="I741" s="148"/>
      <c r="J741" s="148"/>
      <c r="K741" s="148"/>
      <c r="L741" s="148"/>
      <c r="M741" s="148"/>
      <c r="N741" s="148"/>
      <c r="P741" s="149"/>
      <c r="Q741" s="143"/>
    </row>
    <row r="742" spans="3:17" x14ac:dyDescent="0.2">
      <c r="C742" s="148"/>
      <c r="D742" s="148"/>
      <c r="E742" s="148"/>
      <c r="F742" s="148"/>
      <c r="G742" s="148"/>
      <c r="H742" s="148"/>
      <c r="I742" s="148"/>
      <c r="J742" s="148"/>
      <c r="K742" s="148"/>
      <c r="L742" s="148"/>
      <c r="M742" s="148"/>
      <c r="N742" s="148"/>
      <c r="P742" s="149"/>
      <c r="Q742" s="143"/>
    </row>
    <row r="743" spans="3:17" x14ac:dyDescent="0.2">
      <c r="C743" s="148"/>
      <c r="D743" s="148"/>
      <c r="E743" s="148"/>
      <c r="F743" s="148"/>
      <c r="G743" s="148"/>
      <c r="H743" s="148"/>
      <c r="I743" s="148"/>
      <c r="J743" s="148"/>
      <c r="K743" s="148"/>
      <c r="L743" s="148"/>
      <c r="M743" s="148"/>
      <c r="N743" s="148"/>
      <c r="P743" s="149"/>
      <c r="Q743" s="143"/>
    </row>
    <row r="744" spans="3:17" x14ac:dyDescent="0.2">
      <c r="C744" s="148"/>
      <c r="D744" s="148"/>
      <c r="E744" s="148"/>
      <c r="F744" s="148"/>
      <c r="G744" s="148"/>
      <c r="H744" s="148"/>
      <c r="I744" s="148"/>
      <c r="J744" s="148"/>
      <c r="K744" s="148"/>
      <c r="L744" s="148"/>
      <c r="M744" s="148"/>
      <c r="N744" s="148"/>
      <c r="P744" s="149"/>
      <c r="Q744" s="143"/>
    </row>
    <row r="745" spans="3:17" x14ac:dyDescent="0.2">
      <c r="C745" s="148"/>
      <c r="D745" s="148"/>
      <c r="E745" s="148"/>
      <c r="F745" s="148"/>
      <c r="G745" s="148"/>
      <c r="H745" s="148"/>
      <c r="I745" s="148"/>
      <c r="J745" s="148"/>
      <c r="K745" s="148"/>
      <c r="L745" s="148"/>
      <c r="M745" s="148"/>
      <c r="N745" s="148"/>
      <c r="P745" s="149"/>
      <c r="Q745" s="143"/>
    </row>
    <row r="746" spans="3:17" x14ac:dyDescent="0.2">
      <c r="C746" s="148"/>
      <c r="D746" s="148"/>
      <c r="E746" s="148"/>
      <c r="F746" s="148"/>
      <c r="G746" s="148"/>
      <c r="H746" s="148"/>
      <c r="I746" s="148"/>
      <c r="J746" s="148"/>
      <c r="K746" s="148"/>
      <c r="L746" s="148"/>
      <c r="M746" s="148"/>
      <c r="N746" s="148"/>
      <c r="P746" s="149"/>
      <c r="Q746" s="143"/>
    </row>
    <row r="747" spans="3:17" x14ac:dyDescent="0.2">
      <c r="C747" s="148"/>
      <c r="D747" s="148"/>
      <c r="E747" s="148"/>
      <c r="F747" s="148"/>
      <c r="G747" s="148"/>
      <c r="H747" s="148"/>
      <c r="I747" s="148"/>
      <c r="J747" s="148"/>
      <c r="K747" s="148"/>
      <c r="L747" s="148"/>
      <c r="M747" s="148"/>
      <c r="N747" s="148"/>
      <c r="P747" s="149"/>
      <c r="Q747" s="143"/>
    </row>
    <row r="748" spans="3:17" x14ac:dyDescent="0.2">
      <c r="C748" s="148"/>
      <c r="D748" s="148"/>
      <c r="E748" s="148"/>
      <c r="F748" s="148"/>
      <c r="G748" s="148"/>
      <c r="H748" s="148"/>
      <c r="I748" s="148"/>
      <c r="J748" s="148"/>
      <c r="K748" s="148"/>
      <c r="L748" s="148"/>
      <c r="M748" s="148"/>
      <c r="N748" s="148"/>
      <c r="P748" s="149"/>
      <c r="Q748" s="143"/>
    </row>
    <row r="749" spans="3:17" x14ac:dyDescent="0.2">
      <c r="C749" s="148"/>
      <c r="D749" s="148"/>
      <c r="E749" s="148"/>
      <c r="F749" s="148"/>
      <c r="G749" s="148"/>
      <c r="H749" s="148"/>
      <c r="I749" s="148"/>
      <c r="J749" s="148"/>
      <c r="K749" s="148"/>
      <c r="L749" s="148"/>
      <c r="M749" s="148"/>
      <c r="N749" s="148"/>
      <c r="P749" s="149"/>
      <c r="Q749" s="143"/>
    </row>
    <row r="750" spans="3:17" x14ac:dyDescent="0.2">
      <c r="C750" s="148"/>
      <c r="D750" s="148"/>
      <c r="E750" s="148"/>
      <c r="F750" s="148"/>
      <c r="G750" s="148"/>
      <c r="H750" s="148"/>
      <c r="I750" s="148"/>
      <c r="J750" s="148"/>
      <c r="K750" s="148"/>
      <c r="L750" s="148"/>
      <c r="M750" s="148"/>
      <c r="N750" s="148"/>
      <c r="P750" s="149"/>
      <c r="Q750" s="143"/>
    </row>
    <row r="751" spans="3:17" x14ac:dyDescent="0.2">
      <c r="C751" s="148"/>
      <c r="D751" s="148"/>
      <c r="E751" s="148"/>
      <c r="F751" s="148"/>
      <c r="G751" s="148"/>
      <c r="H751" s="148"/>
      <c r="I751" s="148"/>
      <c r="J751" s="148"/>
      <c r="K751" s="148"/>
      <c r="L751" s="148"/>
      <c r="M751" s="148"/>
      <c r="N751" s="148"/>
      <c r="P751" s="149"/>
      <c r="Q751" s="143"/>
    </row>
    <row r="752" spans="3:17" x14ac:dyDescent="0.2">
      <c r="C752" s="148"/>
      <c r="D752" s="148"/>
      <c r="E752" s="148"/>
      <c r="F752" s="148"/>
      <c r="G752" s="148"/>
      <c r="H752" s="148"/>
      <c r="I752" s="148"/>
      <c r="J752" s="148"/>
      <c r="K752" s="148"/>
      <c r="L752" s="148"/>
      <c r="M752" s="148"/>
      <c r="N752" s="148"/>
      <c r="P752" s="149"/>
      <c r="Q752" s="143"/>
    </row>
    <row r="753" spans="3:17" x14ac:dyDescent="0.2">
      <c r="C753" s="148"/>
      <c r="D753" s="148"/>
      <c r="E753" s="148"/>
      <c r="F753" s="148"/>
      <c r="G753" s="148"/>
      <c r="H753" s="148"/>
      <c r="I753" s="148"/>
      <c r="J753" s="148"/>
      <c r="K753" s="148"/>
      <c r="L753" s="148"/>
      <c r="M753" s="148"/>
      <c r="N753" s="148"/>
      <c r="P753" s="149"/>
      <c r="Q753" s="143"/>
    </row>
    <row r="754" spans="3:17" x14ac:dyDescent="0.2">
      <c r="C754" s="148"/>
      <c r="D754" s="148"/>
      <c r="E754" s="148"/>
      <c r="F754" s="148"/>
      <c r="G754" s="148"/>
      <c r="H754" s="148"/>
      <c r="I754" s="148"/>
      <c r="J754" s="148"/>
      <c r="K754" s="148"/>
      <c r="L754" s="148"/>
      <c r="M754" s="148"/>
      <c r="N754" s="148"/>
      <c r="P754" s="149"/>
      <c r="Q754" s="143"/>
    </row>
    <row r="755" spans="3:17" x14ac:dyDescent="0.2">
      <c r="C755" s="148"/>
      <c r="D755" s="148"/>
      <c r="E755" s="148"/>
      <c r="F755" s="148"/>
      <c r="G755" s="148"/>
      <c r="H755" s="148"/>
      <c r="I755" s="148"/>
      <c r="J755" s="148"/>
      <c r="K755" s="148"/>
      <c r="L755" s="148"/>
      <c r="M755" s="148"/>
      <c r="N755" s="148"/>
      <c r="P755" s="149"/>
      <c r="Q755" s="143"/>
    </row>
    <row r="756" spans="3:17" x14ac:dyDescent="0.2">
      <c r="C756" s="148"/>
      <c r="D756" s="148"/>
      <c r="E756" s="148"/>
      <c r="F756" s="148"/>
      <c r="G756" s="148"/>
      <c r="H756" s="148"/>
      <c r="I756" s="148"/>
      <c r="J756" s="148"/>
      <c r="K756" s="148"/>
      <c r="L756" s="148"/>
      <c r="M756" s="148"/>
      <c r="N756" s="148"/>
      <c r="P756" s="149"/>
      <c r="Q756" s="143"/>
    </row>
    <row r="757" spans="3:17" x14ac:dyDescent="0.2">
      <c r="C757" s="148"/>
      <c r="D757" s="148"/>
      <c r="E757" s="148"/>
      <c r="F757" s="148"/>
      <c r="G757" s="148"/>
      <c r="H757" s="148"/>
      <c r="I757" s="148"/>
      <c r="J757" s="148"/>
      <c r="K757" s="148"/>
      <c r="L757" s="148"/>
      <c r="M757" s="148"/>
      <c r="N757" s="148"/>
      <c r="P757" s="149"/>
      <c r="Q757" s="143"/>
    </row>
    <row r="758" spans="3:17" x14ac:dyDescent="0.2">
      <c r="C758" s="148"/>
      <c r="D758" s="148"/>
      <c r="E758" s="148"/>
      <c r="F758" s="148"/>
      <c r="G758" s="148"/>
      <c r="H758" s="148"/>
      <c r="I758" s="148"/>
      <c r="J758" s="148"/>
      <c r="K758" s="148"/>
      <c r="L758" s="148"/>
      <c r="M758" s="148"/>
      <c r="N758" s="148"/>
      <c r="P758" s="149"/>
      <c r="Q758" s="143"/>
    </row>
    <row r="759" spans="3:17" x14ac:dyDescent="0.2">
      <c r="C759" s="148"/>
      <c r="D759" s="148"/>
      <c r="E759" s="148"/>
      <c r="F759" s="148"/>
      <c r="G759" s="148"/>
      <c r="H759" s="148"/>
      <c r="I759" s="148"/>
      <c r="J759" s="148"/>
      <c r="K759" s="148"/>
      <c r="L759" s="148"/>
      <c r="M759" s="148"/>
      <c r="N759" s="148"/>
      <c r="P759" s="149"/>
      <c r="Q759" s="143"/>
    </row>
    <row r="760" spans="3:17" x14ac:dyDescent="0.2">
      <c r="C760" s="148"/>
      <c r="D760" s="148"/>
      <c r="E760" s="148"/>
      <c r="F760" s="148"/>
      <c r="G760" s="148"/>
      <c r="H760" s="148"/>
      <c r="I760" s="148"/>
      <c r="J760" s="148"/>
      <c r="K760" s="148"/>
      <c r="L760" s="148"/>
      <c r="M760" s="148"/>
      <c r="N760" s="148"/>
      <c r="P760" s="149"/>
      <c r="Q760" s="143"/>
    </row>
    <row r="761" spans="3:17" x14ac:dyDescent="0.2">
      <c r="C761" s="148"/>
      <c r="D761" s="148"/>
      <c r="E761" s="148"/>
      <c r="F761" s="148"/>
      <c r="G761" s="148"/>
      <c r="H761" s="148"/>
      <c r="I761" s="148"/>
      <c r="J761" s="148"/>
      <c r="K761" s="148"/>
      <c r="L761" s="148"/>
      <c r="M761" s="148"/>
      <c r="N761" s="148"/>
      <c r="P761" s="149"/>
      <c r="Q761" s="143"/>
    </row>
    <row r="762" spans="3:17" x14ac:dyDescent="0.2">
      <c r="C762" s="148"/>
      <c r="D762" s="148"/>
      <c r="E762" s="148"/>
      <c r="F762" s="148"/>
      <c r="G762" s="148"/>
      <c r="H762" s="148"/>
      <c r="I762" s="148"/>
      <c r="J762" s="148"/>
      <c r="K762" s="148"/>
      <c r="L762" s="148"/>
      <c r="M762" s="148"/>
      <c r="N762" s="148"/>
      <c r="P762" s="149"/>
      <c r="Q762" s="143"/>
    </row>
    <row r="763" spans="3:17" x14ac:dyDescent="0.2">
      <c r="C763" s="148"/>
      <c r="D763" s="148"/>
      <c r="E763" s="148"/>
      <c r="F763" s="148"/>
      <c r="G763" s="148"/>
      <c r="H763" s="148"/>
      <c r="I763" s="148"/>
      <c r="J763" s="148"/>
      <c r="K763" s="148"/>
      <c r="L763" s="148"/>
      <c r="M763" s="148"/>
      <c r="N763" s="148"/>
      <c r="P763" s="149"/>
      <c r="Q763" s="143"/>
    </row>
    <row r="764" spans="3:17" x14ac:dyDescent="0.2">
      <c r="C764" s="148"/>
      <c r="D764" s="148"/>
      <c r="E764" s="148"/>
      <c r="F764" s="148"/>
      <c r="G764" s="148"/>
      <c r="H764" s="148"/>
      <c r="I764" s="148"/>
      <c r="J764" s="148"/>
      <c r="K764" s="148"/>
      <c r="L764" s="148"/>
      <c r="M764" s="148"/>
      <c r="N764" s="148"/>
      <c r="P764" s="149"/>
      <c r="Q764" s="143"/>
    </row>
    <row r="765" spans="3:17" x14ac:dyDescent="0.2">
      <c r="C765" s="148"/>
      <c r="D765" s="148"/>
      <c r="E765" s="148"/>
      <c r="F765" s="148"/>
      <c r="G765" s="148"/>
      <c r="H765" s="148"/>
      <c r="I765" s="148"/>
      <c r="J765" s="148"/>
      <c r="K765" s="148"/>
      <c r="L765" s="148"/>
      <c r="M765" s="148"/>
      <c r="N765" s="148"/>
      <c r="P765" s="149"/>
      <c r="Q765" s="143"/>
    </row>
    <row r="766" spans="3:17" x14ac:dyDescent="0.2">
      <c r="C766" s="148"/>
      <c r="D766" s="148"/>
      <c r="E766" s="148"/>
      <c r="F766" s="148"/>
      <c r="G766" s="148"/>
      <c r="H766" s="148"/>
      <c r="I766" s="148"/>
      <c r="J766" s="148"/>
      <c r="K766" s="148"/>
      <c r="L766" s="148"/>
      <c r="M766" s="148"/>
      <c r="N766" s="148"/>
      <c r="P766" s="149"/>
      <c r="Q766" s="143"/>
    </row>
    <row r="767" spans="3:17" x14ac:dyDescent="0.2">
      <c r="C767" s="148"/>
      <c r="D767" s="148"/>
      <c r="E767" s="148"/>
      <c r="F767" s="148"/>
      <c r="G767" s="148"/>
      <c r="H767" s="148"/>
      <c r="I767" s="148"/>
      <c r="J767" s="148"/>
      <c r="K767" s="148"/>
      <c r="L767" s="148"/>
      <c r="M767" s="148"/>
      <c r="N767" s="148"/>
      <c r="P767" s="149"/>
      <c r="Q767" s="143"/>
    </row>
    <row r="768" spans="3:17" x14ac:dyDescent="0.2">
      <c r="C768" s="148"/>
      <c r="D768" s="148"/>
      <c r="E768" s="148"/>
      <c r="F768" s="148"/>
      <c r="G768" s="148"/>
      <c r="H768" s="148"/>
      <c r="I768" s="148"/>
      <c r="J768" s="148"/>
      <c r="K768" s="148"/>
      <c r="L768" s="148"/>
      <c r="M768" s="148"/>
      <c r="N768" s="148"/>
      <c r="P768" s="149"/>
      <c r="Q768" s="143"/>
    </row>
    <row r="769" spans="3:17" x14ac:dyDescent="0.2">
      <c r="C769" s="148"/>
      <c r="D769" s="148"/>
      <c r="E769" s="148"/>
      <c r="F769" s="148"/>
      <c r="G769" s="148"/>
      <c r="H769" s="148"/>
      <c r="I769" s="148"/>
      <c r="J769" s="148"/>
      <c r="K769" s="148"/>
      <c r="L769" s="148"/>
      <c r="M769" s="148"/>
      <c r="N769" s="148"/>
      <c r="P769" s="149"/>
      <c r="Q769" s="143"/>
    </row>
    <row r="770" spans="3:17" x14ac:dyDescent="0.2">
      <c r="C770" s="148"/>
      <c r="D770" s="148"/>
      <c r="E770" s="148"/>
      <c r="F770" s="148"/>
      <c r="G770" s="148"/>
      <c r="H770" s="148"/>
      <c r="I770" s="148"/>
      <c r="J770" s="148"/>
      <c r="K770" s="148"/>
      <c r="L770" s="148"/>
      <c r="M770" s="148"/>
      <c r="N770" s="148"/>
      <c r="P770" s="149"/>
      <c r="Q770" s="143"/>
    </row>
    <row r="771" spans="3:17" x14ac:dyDescent="0.2">
      <c r="C771" s="148"/>
      <c r="D771" s="148"/>
      <c r="E771" s="148"/>
      <c r="F771" s="148"/>
      <c r="G771" s="148"/>
      <c r="H771" s="148"/>
      <c r="I771" s="148"/>
      <c r="J771" s="148"/>
      <c r="K771" s="148"/>
      <c r="L771" s="148"/>
      <c r="M771" s="148"/>
      <c r="N771" s="148"/>
      <c r="P771" s="149"/>
      <c r="Q771" s="143"/>
    </row>
    <row r="772" spans="3:17" x14ac:dyDescent="0.2">
      <c r="C772" s="148"/>
      <c r="D772" s="148"/>
      <c r="E772" s="148"/>
      <c r="F772" s="148"/>
      <c r="G772" s="148"/>
      <c r="H772" s="148"/>
      <c r="I772" s="148"/>
      <c r="J772" s="148"/>
      <c r="K772" s="148"/>
      <c r="L772" s="148"/>
      <c r="M772" s="148"/>
      <c r="N772" s="148"/>
      <c r="P772" s="149"/>
      <c r="Q772" s="143"/>
    </row>
    <row r="773" spans="3:17" x14ac:dyDescent="0.2">
      <c r="C773" s="148"/>
      <c r="D773" s="148"/>
      <c r="E773" s="148"/>
      <c r="F773" s="148"/>
      <c r="G773" s="148"/>
      <c r="H773" s="148"/>
      <c r="I773" s="148"/>
      <c r="J773" s="148"/>
      <c r="K773" s="148"/>
      <c r="L773" s="148"/>
      <c r="M773" s="148"/>
      <c r="N773" s="148"/>
      <c r="P773" s="149"/>
      <c r="Q773" s="143"/>
    </row>
    <row r="774" spans="3:17" x14ac:dyDescent="0.2">
      <c r="C774" s="148"/>
      <c r="D774" s="148"/>
      <c r="E774" s="148"/>
      <c r="F774" s="148"/>
      <c r="G774" s="148"/>
      <c r="H774" s="148"/>
      <c r="I774" s="148"/>
      <c r="J774" s="148"/>
      <c r="K774" s="148"/>
      <c r="L774" s="148"/>
      <c r="M774" s="148"/>
      <c r="N774" s="148"/>
      <c r="P774" s="149"/>
      <c r="Q774" s="143"/>
    </row>
    <row r="775" spans="3:17" x14ac:dyDescent="0.2">
      <c r="C775" s="148"/>
      <c r="D775" s="148"/>
      <c r="E775" s="148"/>
      <c r="F775" s="148"/>
      <c r="G775" s="148"/>
      <c r="H775" s="148"/>
      <c r="I775" s="148"/>
      <c r="J775" s="148"/>
      <c r="K775" s="148"/>
      <c r="L775" s="148"/>
      <c r="M775" s="148"/>
      <c r="N775" s="148"/>
      <c r="P775" s="149"/>
      <c r="Q775" s="143"/>
    </row>
    <row r="776" spans="3:17" x14ac:dyDescent="0.2">
      <c r="C776" s="148"/>
      <c r="D776" s="148"/>
      <c r="E776" s="148"/>
      <c r="F776" s="148"/>
      <c r="G776" s="148"/>
      <c r="H776" s="148"/>
      <c r="I776" s="148"/>
      <c r="J776" s="148"/>
      <c r="K776" s="148"/>
      <c r="L776" s="148"/>
      <c r="M776" s="148"/>
      <c r="N776" s="148"/>
      <c r="P776" s="149"/>
      <c r="Q776" s="143"/>
    </row>
    <row r="777" spans="3:17" x14ac:dyDescent="0.2">
      <c r="C777" s="148"/>
      <c r="D777" s="148"/>
      <c r="E777" s="148"/>
      <c r="F777" s="148"/>
      <c r="G777" s="148"/>
      <c r="H777" s="148"/>
      <c r="I777" s="148"/>
      <c r="J777" s="148"/>
      <c r="K777" s="148"/>
      <c r="L777" s="148"/>
      <c r="M777" s="148"/>
      <c r="N777" s="148"/>
      <c r="P777" s="149"/>
      <c r="Q777" s="143"/>
    </row>
    <row r="778" spans="3:17" x14ac:dyDescent="0.2">
      <c r="C778" s="148"/>
      <c r="D778" s="148"/>
      <c r="E778" s="148"/>
      <c r="F778" s="148"/>
      <c r="G778" s="148"/>
      <c r="H778" s="148"/>
      <c r="I778" s="148"/>
      <c r="J778" s="148"/>
      <c r="K778" s="148"/>
      <c r="L778" s="148"/>
      <c r="M778" s="148"/>
      <c r="N778" s="148"/>
      <c r="P778" s="149"/>
      <c r="Q778" s="143"/>
    </row>
    <row r="779" spans="3:17" x14ac:dyDescent="0.2">
      <c r="C779" s="148"/>
      <c r="D779" s="148"/>
      <c r="E779" s="148"/>
      <c r="F779" s="148"/>
      <c r="G779" s="148"/>
      <c r="H779" s="148"/>
      <c r="I779" s="148"/>
      <c r="J779" s="148"/>
      <c r="K779" s="148"/>
      <c r="L779" s="148"/>
      <c r="M779" s="148"/>
      <c r="N779" s="148"/>
      <c r="P779" s="149"/>
      <c r="Q779" s="143"/>
    </row>
    <row r="780" spans="3:17" x14ac:dyDescent="0.2">
      <c r="C780" s="148"/>
      <c r="D780" s="148"/>
      <c r="E780" s="148"/>
      <c r="F780" s="148"/>
      <c r="G780" s="148"/>
      <c r="H780" s="148"/>
      <c r="I780" s="148"/>
      <c r="J780" s="148"/>
      <c r="K780" s="148"/>
      <c r="L780" s="148"/>
      <c r="M780" s="148"/>
      <c r="N780" s="148"/>
      <c r="P780" s="149"/>
      <c r="Q780" s="143"/>
    </row>
    <row r="781" spans="3:17" x14ac:dyDescent="0.2">
      <c r="C781" s="148"/>
      <c r="D781" s="148"/>
      <c r="E781" s="148"/>
      <c r="F781" s="148"/>
      <c r="G781" s="148"/>
      <c r="H781" s="148"/>
      <c r="I781" s="148"/>
      <c r="J781" s="148"/>
      <c r="K781" s="148"/>
      <c r="L781" s="148"/>
      <c r="M781" s="148"/>
      <c r="N781" s="148"/>
      <c r="P781" s="149"/>
      <c r="Q781" s="143"/>
    </row>
    <row r="782" spans="3:17" x14ac:dyDescent="0.2">
      <c r="C782" s="148"/>
      <c r="D782" s="148"/>
      <c r="E782" s="148"/>
      <c r="F782" s="148"/>
      <c r="G782" s="148"/>
      <c r="H782" s="148"/>
      <c r="I782" s="148"/>
      <c r="J782" s="148"/>
      <c r="K782" s="148"/>
      <c r="L782" s="148"/>
      <c r="M782" s="148"/>
      <c r="N782" s="148"/>
      <c r="P782" s="149"/>
      <c r="Q782" s="143"/>
    </row>
    <row r="783" spans="3:17" x14ac:dyDescent="0.2">
      <c r="C783" s="148"/>
      <c r="D783" s="148"/>
      <c r="E783" s="148"/>
      <c r="F783" s="148"/>
      <c r="G783" s="148"/>
      <c r="H783" s="148"/>
      <c r="I783" s="148"/>
      <c r="J783" s="148"/>
      <c r="K783" s="148"/>
      <c r="L783" s="148"/>
      <c r="M783" s="148"/>
      <c r="N783" s="148"/>
      <c r="P783" s="149"/>
      <c r="Q783" s="143"/>
    </row>
    <row r="784" spans="3:17" x14ac:dyDescent="0.2">
      <c r="C784" s="148"/>
      <c r="D784" s="148"/>
      <c r="E784" s="148"/>
      <c r="F784" s="148"/>
      <c r="G784" s="148"/>
      <c r="H784" s="148"/>
      <c r="I784" s="148"/>
      <c r="J784" s="148"/>
      <c r="K784" s="148"/>
      <c r="L784" s="148"/>
      <c r="M784" s="148"/>
      <c r="N784" s="148"/>
      <c r="P784" s="149"/>
      <c r="Q784" s="143"/>
    </row>
    <row r="785" spans="3:17" x14ac:dyDescent="0.2">
      <c r="C785" s="148"/>
      <c r="D785" s="148"/>
      <c r="E785" s="148"/>
      <c r="F785" s="148"/>
      <c r="G785" s="148"/>
      <c r="H785" s="148"/>
      <c r="I785" s="148"/>
      <c r="J785" s="148"/>
      <c r="K785" s="148"/>
      <c r="L785" s="148"/>
      <c r="M785" s="148"/>
      <c r="N785" s="148"/>
      <c r="P785" s="149"/>
      <c r="Q785" s="143"/>
    </row>
    <row r="786" spans="3:17" x14ac:dyDescent="0.2">
      <c r="C786" s="148"/>
      <c r="D786" s="148"/>
      <c r="E786" s="148"/>
      <c r="F786" s="148"/>
      <c r="G786" s="148"/>
      <c r="H786" s="148"/>
      <c r="I786" s="148"/>
      <c r="J786" s="148"/>
      <c r="K786" s="148"/>
      <c r="L786" s="148"/>
      <c r="M786" s="148"/>
      <c r="N786" s="148"/>
      <c r="P786" s="149"/>
      <c r="Q786" s="143"/>
    </row>
    <row r="787" spans="3:17" x14ac:dyDescent="0.2">
      <c r="C787" s="148"/>
      <c r="D787" s="148"/>
      <c r="E787" s="148"/>
      <c r="F787" s="148"/>
      <c r="G787" s="148"/>
      <c r="H787" s="148"/>
      <c r="I787" s="148"/>
      <c r="J787" s="148"/>
      <c r="K787" s="148"/>
      <c r="L787" s="148"/>
      <c r="M787" s="148"/>
      <c r="N787" s="148"/>
      <c r="P787" s="149"/>
      <c r="Q787" s="143"/>
    </row>
    <row r="788" spans="3:17" x14ac:dyDescent="0.2">
      <c r="C788" s="148"/>
      <c r="D788" s="148"/>
      <c r="E788" s="148"/>
      <c r="F788" s="148"/>
      <c r="G788" s="148"/>
      <c r="H788" s="148"/>
      <c r="I788" s="148"/>
      <c r="J788" s="148"/>
      <c r="K788" s="148"/>
      <c r="L788" s="148"/>
      <c r="M788" s="148"/>
      <c r="N788" s="148"/>
      <c r="P788" s="149"/>
      <c r="Q788" s="143"/>
    </row>
    <row r="789" spans="3:17" x14ac:dyDescent="0.2">
      <c r="C789" s="148"/>
      <c r="D789" s="148"/>
      <c r="E789" s="148"/>
      <c r="F789" s="148"/>
      <c r="G789" s="148"/>
      <c r="H789" s="148"/>
      <c r="I789" s="148"/>
      <c r="J789" s="148"/>
      <c r="K789" s="148"/>
      <c r="L789" s="148"/>
      <c r="M789" s="148"/>
      <c r="N789" s="148"/>
      <c r="P789" s="149"/>
      <c r="Q789" s="143"/>
    </row>
    <row r="790" spans="3:17" x14ac:dyDescent="0.2">
      <c r="C790" s="148"/>
      <c r="D790" s="148"/>
      <c r="E790" s="148"/>
      <c r="F790" s="148"/>
      <c r="G790" s="148"/>
      <c r="H790" s="148"/>
      <c r="I790" s="148"/>
      <c r="J790" s="148"/>
      <c r="K790" s="148"/>
      <c r="L790" s="148"/>
      <c r="M790" s="148"/>
      <c r="N790" s="148"/>
      <c r="P790" s="149"/>
      <c r="Q790" s="143"/>
    </row>
    <row r="791" spans="3:17" x14ac:dyDescent="0.2">
      <c r="C791" s="148"/>
      <c r="D791" s="148"/>
      <c r="E791" s="148"/>
      <c r="F791" s="148"/>
      <c r="G791" s="148"/>
      <c r="H791" s="148"/>
      <c r="I791" s="148"/>
      <c r="J791" s="148"/>
      <c r="K791" s="148"/>
      <c r="L791" s="148"/>
      <c r="M791" s="148"/>
      <c r="N791" s="148"/>
      <c r="P791" s="149"/>
      <c r="Q791" s="143"/>
    </row>
    <row r="792" spans="3:17" x14ac:dyDescent="0.2">
      <c r="C792" s="148"/>
      <c r="D792" s="148"/>
      <c r="E792" s="148"/>
      <c r="F792" s="148"/>
      <c r="G792" s="148"/>
      <c r="H792" s="148"/>
      <c r="I792" s="148"/>
      <c r="J792" s="148"/>
      <c r="K792" s="148"/>
      <c r="L792" s="148"/>
      <c r="M792" s="148"/>
      <c r="N792" s="148"/>
      <c r="P792" s="149"/>
      <c r="Q792" s="143"/>
    </row>
    <row r="793" spans="3:17" x14ac:dyDescent="0.2">
      <c r="C793" s="148"/>
      <c r="D793" s="148"/>
      <c r="E793" s="148"/>
      <c r="F793" s="148"/>
      <c r="G793" s="148"/>
      <c r="H793" s="148"/>
      <c r="I793" s="148"/>
      <c r="J793" s="148"/>
      <c r="K793" s="148"/>
      <c r="L793" s="148"/>
      <c r="M793" s="148"/>
      <c r="N793" s="148"/>
      <c r="P793" s="149"/>
      <c r="Q793" s="143"/>
    </row>
    <row r="794" spans="3:17" x14ac:dyDescent="0.2">
      <c r="C794" s="148"/>
      <c r="D794" s="148"/>
      <c r="E794" s="148"/>
      <c r="F794" s="148"/>
      <c r="G794" s="148"/>
      <c r="H794" s="148"/>
      <c r="I794" s="148"/>
      <c r="J794" s="148"/>
      <c r="K794" s="148"/>
      <c r="L794" s="148"/>
      <c r="M794" s="148"/>
      <c r="N794" s="148"/>
      <c r="P794" s="149"/>
      <c r="Q794" s="143"/>
    </row>
    <row r="795" spans="3:17" x14ac:dyDescent="0.2">
      <c r="C795" s="148"/>
      <c r="D795" s="148"/>
      <c r="E795" s="148"/>
      <c r="F795" s="148"/>
      <c r="G795" s="148"/>
      <c r="H795" s="148"/>
      <c r="I795" s="148"/>
      <c r="J795" s="148"/>
      <c r="K795" s="148"/>
      <c r="L795" s="148"/>
      <c r="M795" s="148"/>
      <c r="N795" s="148"/>
      <c r="P795" s="149"/>
      <c r="Q795" s="143"/>
    </row>
    <row r="796" spans="3:17" x14ac:dyDescent="0.2">
      <c r="C796" s="148"/>
      <c r="D796" s="148"/>
      <c r="E796" s="148"/>
      <c r="F796" s="148"/>
      <c r="G796" s="148"/>
      <c r="H796" s="148"/>
      <c r="I796" s="148"/>
      <c r="J796" s="148"/>
      <c r="K796" s="148"/>
      <c r="L796" s="148"/>
      <c r="M796" s="148"/>
      <c r="N796" s="148"/>
      <c r="P796" s="149"/>
      <c r="Q796" s="143"/>
    </row>
    <row r="797" spans="3:17" x14ac:dyDescent="0.2">
      <c r="C797" s="148"/>
      <c r="D797" s="148"/>
      <c r="E797" s="148"/>
      <c r="F797" s="148"/>
      <c r="G797" s="148"/>
      <c r="H797" s="148"/>
      <c r="I797" s="148"/>
      <c r="J797" s="148"/>
      <c r="K797" s="148"/>
      <c r="L797" s="148"/>
      <c r="M797" s="148"/>
      <c r="N797" s="148"/>
      <c r="P797" s="149"/>
      <c r="Q797" s="143"/>
    </row>
    <row r="798" spans="3:17" x14ac:dyDescent="0.2">
      <c r="C798" s="148"/>
      <c r="D798" s="148"/>
      <c r="E798" s="148"/>
      <c r="F798" s="148"/>
      <c r="G798" s="148"/>
      <c r="H798" s="148"/>
      <c r="I798" s="148"/>
      <c r="J798" s="148"/>
      <c r="K798" s="148"/>
      <c r="L798" s="148"/>
      <c r="M798" s="148"/>
      <c r="N798" s="148"/>
      <c r="P798" s="149"/>
      <c r="Q798" s="143"/>
    </row>
    <row r="799" spans="3:17" x14ac:dyDescent="0.2">
      <c r="C799" s="148"/>
      <c r="D799" s="148"/>
      <c r="E799" s="148"/>
      <c r="F799" s="148"/>
      <c r="G799" s="148"/>
      <c r="H799" s="148"/>
      <c r="I799" s="148"/>
      <c r="J799" s="148"/>
      <c r="K799" s="148"/>
      <c r="L799" s="148"/>
      <c r="M799" s="148"/>
      <c r="N799" s="148"/>
      <c r="P799" s="149"/>
      <c r="Q799" s="143"/>
    </row>
    <row r="800" spans="3:17" x14ac:dyDescent="0.2">
      <c r="C800" s="148"/>
      <c r="D800" s="148"/>
      <c r="E800" s="148"/>
      <c r="F800" s="148"/>
      <c r="G800" s="148"/>
      <c r="H800" s="148"/>
      <c r="I800" s="148"/>
      <c r="J800" s="148"/>
      <c r="K800" s="148"/>
      <c r="L800" s="148"/>
      <c r="M800" s="148"/>
      <c r="N800" s="148"/>
      <c r="P800" s="149"/>
      <c r="Q800" s="143"/>
    </row>
    <row r="801" spans="3:17" x14ac:dyDescent="0.2">
      <c r="C801" s="148"/>
      <c r="D801" s="148"/>
      <c r="E801" s="148"/>
      <c r="F801" s="148"/>
      <c r="G801" s="148"/>
      <c r="H801" s="148"/>
      <c r="I801" s="148"/>
      <c r="J801" s="148"/>
      <c r="K801" s="148"/>
      <c r="L801" s="148"/>
      <c r="M801" s="148"/>
      <c r="N801" s="148"/>
      <c r="P801" s="149"/>
      <c r="Q801" s="143"/>
    </row>
    <row r="802" spans="3:17" x14ac:dyDescent="0.2">
      <c r="C802" s="148"/>
      <c r="D802" s="148"/>
      <c r="E802" s="148"/>
      <c r="F802" s="148"/>
      <c r="G802" s="148"/>
      <c r="H802" s="148"/>
      <c r="I802" s="148"/>
      <c r="J802" s="148"/>
      <c r="K802" s="148"/>
      <c r="L802" s="148"/>
      <c r="M802" s="148"/>
      <c r="N802" s="148"/>
      <c r="P802" s="149"/>
      <c r="Q802" s="143"/>
    </row>
    <row r="803" spans="3:17" x14ac:dyDescent="0.2">
      <c r="C803" s="148"/>
      <c r="D803" s="148"/>
      <c r="E803" s="148"/>
      <c r="F803" s="148"/>
      <c r="G803" s="148"/>
      <c r="H803" s="148"/>
      <c r="I803" s="148"/>
      <c r="J803" s="148"/>
      <c r="K803" s="148"/>
      <c r="L803" s="148"/>
      <c r="M803" s="148"/>
      <c r="N803" s="148"/>
      <c r="P803" s="149"/>
      <c r="Q803" s="143"/>
    </row>
    <row r="804" spans="3:17" x14ac:dyDescent="0.2">
      <c r="C804" s="148"/>
      <c r="D804" s="148"/>
      <c r="E804" s="148"/>
      <c r="F804" s="148"/>
      <c r="G804" s="148"/>
      <c r="H804" s="148"/>
      <c r="I804" s="148"/>
      <c r="J804" s="148"/>
      <c r="K804" s="148"/>
      <c r="L804" s="148"/>
      <c r="M804" s="148"/>
      <c r="N804" s="148"/>
      <c r="P804" s="149"/>
      <c r="Q804" s="143"/>
    </row>
    <row r="805" spans="3:17" x14ac:dyDescent="0.2">
      <c r="C805" s="148"/>
      <c r="D805" s="148"/>
      <c r="E805" s="148"/>
      <c r="F805" s="148"/>
      <c r="G805" s="148"/>
      <c r="H805" s="148"/>
      <c r="I805" s="148"/>
      <c r="J805" s="148"/>
      <c r="K805" s="148"/>
      <c r="L805" s="148"/>
      <c r="M805" s="148"/>
      <c r="N805" s="148"/>
      <c r="P805" s="149"/>
      <c r="Q805" s="143"/>
    </row>
    <row r="806" spans="3:17" x14ac:dyDescent="0.2">
      <c r="C806" s="148"/>
      <c r="D806" s="148"/>
      <c r="E806" s="148"/>
      <c r="F806" s="148"/>
      <c r="G806" s="148"/>
      <c r="H806" s="148"/>
      <c r="I806" s="148"/>
      <c r="J806" s="148"/>
      <c r="K806" s="148"/>
      <c r="L806" s="148"/>
      <c r="M806" s="148"/>
      <c r="N806" s="148"/>
      <c r="P806" s="149"/>
      <c r="Q806" s="143"/>
    </row>
    <row r="807" spans="3:17" x14ac:dyDescent="0.2">
      <c r="C807" s="148"/>
      <c r="D807" s="148"/>
      <c r="E807" s="148"/>
      <c r="F807" s="148"/>
      <c r="G807" s="148"/>
      <c r="H807" s="148"/>
      <c r="I807" s="148"/>
      <c r="J807" s="148"/>
      <c r="K807" s="148"/>
      <c r="L807" s="148"/>
      <c r="M807" s="148"/>
      <c r="N807" s="148"/>
      <c r="P807" s="149"/>
      <c r="Q807" s="143"/>
    </row>
    <row r="808" spans="3:17" x14ac:dyDescent="0.2">
      <c r="C808" s="148"/>
      <c r="D808" s="148"/>
      <c r="E808" s="148"/>
      <c r="F808" s="148"/>
      <c r="G808" s="148"/>
      <c r="H808" s="148"/>
      <c r="I808" s="148"/>
      <c r="J808" s="148"/>
      <c r="K808" s="148"/>
      <c r="L808" s="148"/>
      <c r="M808" s="148"/>
      <c r="N808" s="148"/>
      <c r="P808" s="149"/>
      <c r="Q808" s="143"/>
    </row>
    <row r="809" spans="3:17" x14ac:dyDescent="0.2">
      <c r="C809" s="148"/>
      <c r="D809" s="148"/>
      <c r="E809" s="148"/>
      <c r="F809" s="148"/>
      <c r="G809" s="148"/>
      <c r="H809" s="148"/>
      <c r="I809" s="148"/>
      <c r="J809" s="148"/>
      <c r="K809" s="148"/>
      <c r="L809" s="148"/>
      <c r="M809" s="148"/>
      <c r="N809" s="148"/>
      <c r="P809" s="149"/>
      <c r="Q809" s="143"/>
    </row>
    <row r="810" spans="3:17" x14ac:dyDescent="0.2">
      <c r="C810" s="148"/>
      <c r="D810" s="148"/>
      <c r="E810" s="148"/>
      <c r="F810" s="148"/>
      <c r="G810" s="148"/>
      <c r="H810" s="148"/>
      <c r="I810" s="148"/>
      <c r="J810" s="148"/>
      <c r="K810" s="148"/>
      <c r="L810" s="148"/>
      <c r="M810" s="148"/>
      <c r="N810" s="148"/>
      <c r="P810" s="149"/>
      <c r="Q810" s="143"/>
    </row>
    <row r="811" spans="3:17" x14ac:dyDescent="0.2">
      <c r="C811" s="148"/>
      <c r="D811" s="148"/>
      <c r="E811" s="148"/>
      <c r="F811" s="148"/>
      <c r="G811" s="148"/>
      <c r="H811" s="148"/>
      <c r="I811" s="148"/>
      <c r="J811" s="148"/>
      <c r="K811" s="148"/>
      <c r="L811" s="148"/>
      <c r="M811" s="148"/>
      <c r="N811" s="148"/>
      <c r="P811" s="149"/>
      <c r="Q811" s="143"/>
    </row>
    <row r="812" spans="3:17" x14ac:dyDescent="0.2">
      <c r="C812" s="148"/>
      <c r="D812" s="148"/>
      <c r="E812" s="148"/>
      <c r="F812" s="148"/>
      <c r="G812" s="148"/>
      <c r="H812" s="148"/>
      <c r="I812" s="148"/>
      <c r="J812" s="148"/>
      <c r="K812" s="148"/>
      <c r="L812" s="148"/>
      <c r="M812" s="148"/>
      <c r="N812" s="148"/>
      <c r="P812" s="149"/>
      <c r="Q812" s="143"/>
    </row>
    <row r="813" spans="3:17" x14ac:dyDescent="0.2">
      <c r="C813" s="148"/>
      <c r="D813" s="148"/>
      <c r="E813" s="148"/>
      <c r="F813" s="148"/>
      <c r="G813" s="148"/>
      <c r="H813" s="148"/>
      <c r="I813" s="148"/>
      <c r="J813" s="148"/>
      <c r="K813" s="148"/>
      <c r="L813" s="148"/>
      <c r="M813" s="148"/>
      <c r="N813" s="148"/>
      <c r="P813" s="149"/>
      <c r="Q813" s="143"/>
    </row>
    <row r="814" spans="3:17" x14ac:dyDescent="0.2">
      <c r="C814" s="148"/>
      <c r="D814" s="148"/>
      <c r="E814" s="148"/>
      <c r="F814" s="148"/>
      <c r="G814" s="148"/>
      <c r="H814" s="148"/>
      <c r="I814" s="148"/>
      <c r="J814" s="148"/>
      <c r="K814" s="148"/>
      <c r="L814" s="148"/>
      <c r="M814" s="148"/>
      <c r="N814" s="148"/>
      <c r="P814" s="149"/>
      <c r="Q814" s="143"/>
    </row>
    <row r="815" spans="3:17" x14ac:dyDescent="0.2">
      <c r="C815" s="148"/>
      <c r="D815" s="148"/>
      <c r="E815" s="148"/>
      <c r="F815" s="148"/>
      <c r="G815" s="148"/>
      <c r="H815" s="148"/>
      <c r="I815" s="148"/>
      <c r="J815" s="148"/>
      <c r="K815" s="148"/>
      <c r="L815" s="148"/>
      <c r="M815" s="148"/>
      <c r="N815" s="148"/>
      <c r="P815" s="149"/>
      <c r="Q815" s="143"/>
    </row>
    <row r="816" spans="3:17" x14ac:dyDescent="0.2">
      <c r="C816" s="148"/>
      <c r="D816" s="148"/>
      <c r="E816" s="148"/>
      <c r="F816" s="148"/>
      <c r="G816" s="148"/>
      <c r="H816" s="148"/>
      <c r="I816" s="148"/>
      <c r="J816" s="148"/>
      <c r="K816" s="148"/>
      <c r="L816" s="148"/>
      <c r="M816" s="148"/>
      <c r="N816" s="148"/>
      <c r="P816" s="149"/>
      <c r="Q816" s="143"/>
    </row>
    <row r="817" spans="3:17" x14ac:dyDescent="0.2">
      <c r="C817" s="148"/>
      <c r="D817" s="148"/>
      <c r="E817" s="148"/>
      <c r="F817" s="148"/>
      <c r="G817" s="148"/>
      <c r="H817" s="148"/>
      <c r="I817" s="148"/>
      <c r="J817" s="148"/>
      <c r="K817" s="148"/>
      <c r="L817" s="148"/>
      <c r="M817" s="148"/>
      <c r="N817" s="148"/>
      <c r="P817" s="149"/>
      <c r="Q817" s="143"/>
    </row>
    <row r="818" spans="3:17" x14ac:dyDescent="0.2">
      <c r="C818" s="148"/>
      <c r="D818" s="148"/>
      <c r="E818" s="148"/>
      <c r="F818" s="148"/>
      <c r="G818" s="148"/>
      <c r="H818" s="148"/>
      <c r="I818" s="148"/>
      <c r="J818" s="148"/>
      <c r="K818" s="148"/>
      <c r="L818" s="148"/>
      <c r="M818" s="148"/>
      <c r="N818" s="148"/>
      <c r="P818" s="149"/>
      <c r="Q818" s="143"/>
    </row>
    <row r="819" spans="3:17" x14ac:dyDescent="0.2">
      <c r="C819" s="148"/>
      <c r="D819" s="148"/>
      <c r="E819" s="148"/>
      <c r="F819" s="148"/>
      <c r="G819" s="148"/>
      <c r="H819" s="148"/>
      <c r="I819" s="148"/>
      <c r="J819" s="148"/>
      <c r="K819" s="148"/>
      <c r="L819" s="148"/>
      <c r="M819" s="148"/>
      <c r="N819" s="148"/>
      <c r="P819" s="149"/>
      <c r="Q819" s="143"/>
    </row>
    <row r="820" spans="3:17" x14ac:dyDescent="0.2">
      <c r="C820" s="148"/>
      <c r="D820" s="148"/>
      <c r="E820" s="148"/>
      <c r="F820" s="148"/>
      <c r="G820" s="148"/>
      <c r="H820" s="148"/>
      <c r="I820" s="148"/>
      <c r="J820" s="148"/>
      <c r="K820" s="148"/>
      <c r="L820" s="148"/>
      <c r="M820" s="148"/>
      <c r="N820" s="148"/>
      <c r="P820" s="149"/>
      <c r="Q820" s="143"/>
    </row>
    <row r="821" spans="3:17" x14ac:dyDescent="0.2">
      <c r="C821" s="148"/>
      <c r="D821" s="148"/>
      <c r="E821" s="148"/>
      <c r="F821" s="148"/>
      <c r="G821" s="148"/>
      <c r="H821" s="148"/>
      <c r="I821" s="148"/>
      <c r="J821" s="148"/>
      <c r="K821" s="148"/>
      <c r="L821" s="148"/>
      <c r="M821" s="148"/>
      <c r="N821" s="148"/>
      <c r="P821" s="149"/>
      <c r="Q821" s="143"/>
    </row>
    <row r="822" spans="3:17" x14ac:dyDescent="0.2">
      <c r="C822" s="148"/>
      <c r="D822" s="148"/>
      <c r="E822" s="148"/>
      <c r="F822" s="148"/>
      <c r="G822" s="148"/>
      <c r="H822" s="148"/>
      <c r="I822" s="148"/>
      <c r="J822" s="148"/>
      <c r="K822" s="148"/>
      <c r="L822" s="148"/>
      <c r="M822" s="148"/>
      <c r="N822" s="148"/>
      <c r="P822" s="149"/>
      <c r="Q822" s="143"/>
    </row>
    <row r="823" spans="3:17" x14ac:dyDescent="0.2">
      <c r="C823" s="148"/>
      <c r="D823" s="148"/>
      <c r="E823" s="148"/>
      <c r="F823" s="148"/>
      <c r="G823" s="148"/>
      <c r="H823" s="148"/>
      <c r="I823" s="148"/>
      <c r="J823" s="148"/>
      <c r="K823" s="148"/>
      <c r="L823" s="148"/>
      <c r="M823" s="148"/>
      <c r="N823" s="148"/>
      <c r="P823" s="149"/>
      <c r="Q823" s="143"/>
    </row>
    <row r="824" spans="3:17" x14ac:dyDescent="0.2">
      <c r="C824" s="148"/>
      <c r="D824" s="148"/>
      <c r="E824" s="148"/>
      <c r="F824" s="148"/>
      <c r="G824" s="148"/>
      <c r="H824" s="148"/>
      <c r="I824" s="148"/>
      <c r="J824" s="148"/>
      <c r="K824" s="148"/>
      <c r="L824" s="148"/>
      <c r="M824" s="148"/>
      <c r="N824" s="148"/>
      <c r="P824" s="149"/>
      <c r="Q824" s="143"/>
    </row>
    <row r="825" spans="3:17" x14ac:dyDescent="0.2">
      <c r="C825" s="148"/>
      <c r="D825" s="148"/>
      <c r="E825" s="148"/>
      <c r="F825" s="148"/>
      <c r="G825" s="148"/>
      <c r="H825" s="148"/>
      <c r="I825" s="148"/>
      <c r="J825" s="148"/>
      <c r="K825" s="148"/>
      <c r="L825" s="148"/>
      <c r="M825" s="148"/>
      <c r="N825" s="148"/>
      <c r="P825" s="149"/>
      <c r="Q825" s="143"/>
    </row>
    <row r="826" spans="3:17" x14ac:dyDescent="0.2">
      <c r="C826" s="148"/>
      <c r="D826" s="148"/>
      <c r="E826" s="148"/>
      <c r="F826" s="148"/>
      <c r="G826" s="148"/>
      <c r="H826" s="148"/>
      <c r="I826" s="148"/>
      <c r="J826" s="148"/>
      <c r="K826" s="148"/>
      <c r="L826" s="148"/>
      <c r="M826" s="148"/>
      <c r="N826" s="148"/>
      <c r="P826" s="149"/>
      <c r="Q826" s="143"/>
    </row>
    <row r="827" spans="3:17" x14ac:dyDescent="0.2">
      <c r="C827" s="148"/>
      <c r="D827" s="148"/>
      <c r="E827" s="148"/>
      <c r="F827" s="148"/>
      <c r="G827" s="148"/>
      <c r="H827" s="148"/>
      <c r="I827" s="148"/>
      <c r="J827" s="148"/>
      <c r="K827" s="148"/>
      <c r="L827" s="148"/>
      <c r="M827" s="148"/>
      <c r="N827" s="148"/>
      <c r="P827" s="149"/>
      <c r="Q827" s="143"/>
    </row>
    <row r="828" spans="3:17" x14ac:dyDescent="0.2">
      <c r="C828" s="148"/>
      <c r="D828" s="148"/>
      <c r="E828" s="148"/>
      <c r="F828" s="148"/>
      <c r="G828" s="148"/>
      <c r="H828" s="148"/>
      <c r="I828" s="148"/>
      <c r="J828" s="148"/>
      <c r="K828" s="148"/>
      <c r="L828" s="148"/>
      <c r="M828" s="148"/>
      <c r="N828" s="148"/>
      <c r="P828" s="149"/>
      <c r="Q828" s="143"/>
    </row>
    <row r="829" spans="3:17" x14ac:dyDescent="0.2">
      <c r="C829" s="148"/>
      <c r="D829" s="148"/>
      <c r="E829" s="148"/>
      <c r="F829" s="148"/>
      <c r="G829" s="148"/>
      <c r="H829" s="148"/>
      <c r="I829" s="148"/>
      <c r="J829" s="148"/>
      <c r="K829" s="148"/>
      <c r="L829" s="148"/>
      <c r="M829" s="148"/>
      <c r="N829" s="148"/>
      <c r="P829" s="149"/>
      <c r="Q829" s="143"/>
    </row>
    <row r="830" spans="3:17" x14ac:dyDescent="0.2">
      <c r="C830" s="148"/>
      <c r="D830" s="148"/>
      <c r="E830" s="148"/>
      <c r="F830" s="148"/>
      <c r="G830" s="148"/>
      <c r="H830" s="148"/>
      <c r="I830" s="148"/>
      <c r="J830" s="148"/>
      <c r="K830" s="148"/>
      <c r="L830" s="148"/>
      <c r="M830" s="148"/>
      <c r="N830" s="148"/>
      <c r="P830" s="149"/>
      <c r="Q830" s="143"/>
    </row>
    <row r="831" spans="3:17" x14ac:dyDescent="0.2">
      <c r="C831" s="148"/>
      <c r="D831" s="148"/>
      <c r="E831" s="148"/>
      <c r="F831" s="148"/>
      <c r="G831" s="148"/>
      <c r="H831" s="148"/>
      <c r="I831" s="148"/>
      <c r="J831" s="148"/>
      <c r="K831" s="148"/>
      <c r="L831" s="148"/>
      <c r="M831" s="148"/>
      <c r="N831" s="148"/>
      <c r="P831" s="149"/>
      <c r="Q831" s="143"/>
    </row>
    <row r="832" spans="3:17" x14ac:dyDescent="0.2">
      <c r="C832" s="148"/>
      <c r="D832" s="148"/>
      <c r="E832" s="148"/>
      <c r="F832" s="148"/>
      <c r="G832" s="148"/>
      <c r="H832" s="148"/>
      <c r="I832" s="148"/>
      <c r="J832" s="148"/>
      <c r="K832" s="148"/>
      <c r="L832" s="148"/>
      <c r="M832" s="148"/>
      <c r="N832" s="148"/>
      <c r="P832" s="149"/>
      <c r="Q832" s="143"/>
    </row>
    <row r="833" spans="3:17" x14ac:dyDescent="0.2">
      <c r="C833" s="148"/>
      <c r="D833" s="148"/>
      <c r="E833" s="148"/>
      <c r="F833" s="148"/>
      <c r="G833" s="148"/>
      <c r="H833" s="148"/>
      <c r="I833" s="148"/>
      <c r="J833" s="148"/>
      <c r="K833" s="148"/>
      <c r="L833" s="148"/>
      <c r="M833" s="148"/>
      <c r="N833" s="148"/>
      <c r="P833" s="149"/>
      <c r="Q833" s="143"/>
    </row>
    <row r="834" spans="3:17" x14ac:dyDescent="0.2">
      <c r="C834" s="148"/>
      <c r="D834" s="148"/>
      <c r="E834" s="148"/>
      <c r="F834" s="148"/>
      <c r="G834" s="148"/>
      <c r="H834" s="148"/>
      <c r="I834" s="148"/>
      <c r="J834" s="148"/>
      <c r="K834" s="148"/>
      <c r="L834" s="148"/>
      <c r="M834" s="148"/>
      <c r="N834" s="148"/>
      <c r="P834" s="149"/>
      <c r="Q834" s="143"/>
    </row>
    <row r="835" spans="3:17" x14ac:dyDescent="0.2">
      <c r="C835" s="148"/>
      <c r="D835" s="148"/>
      <c r="E835" s="148"/>
      <c r="F835" s="148"/>
      <c r="G835" s="148"/>
      <c r="H835" s="148"/>
      <c r="I835" s="148"/>
      <c r="J835" s="148"/>
      <c r="K835" s="148"/>
      <c r="L835" s="148"/>
      <c r="M835" s="148"/>
      <c r="N835" s="148"/>
      <c r="P835" s="149"/>
      <c r="Q835" s="143"/>
    </row>
    <row r="836" spans="3:17" x14ac:dyDescent="0.2">
      <c r="C836" s="148"/>
      <c r="D836" s="148"/>
      <c r="E836" s="148"/>
      <c r="F836" s="148"/>
      <c r="G836" s="148"/>
      <c r="H836" s="148"/>
      <c r="I836" s="148"/>
      <c r="J836" s="148"/>
      <c r="K836" s="148"/>
      <c r="L836" s="148"/>
      <c r="M836" s="148"/>
      <c r="N836" s="148"/>
      <c r="P836" s="149"/>
      <c r="Q836" s="143"/>
    </row>
    <row r="837" spans="3:17" x14ac:dyDescent="0.2">
      <c r="C837" s="148"/>
      <c r="D837" s="148"/>
      <c r="E837" s="148"/>
      <c r="F837" s="148"/>
      <c r="G837" s="148"/>
      <c r="H837" s="148"/>
      <c r="I837" s="148"/>
      <c r="J837" s="148"/>
      <c r="K837" s="148"/>
      <c r="L837" s="148"/>
      <c r="M837" s="148"/>
      <c r="N837" s="148"/>
      <c r="P837" s="149"/>
      <c r="Q837" s="143"/>
    </row>
    <row r="838" spans="3:17" x14ac:dyDescent="0.2">
      <c r="C838" s="148"/>
      <c r="D838" s="148"/>
      <c r="E838" s="148"/>
      <c r="F838" s="148"/>
      <c r="G838" s="148"/>
      <c r="H838" s="148"/>
      <c r="I838" s="148"/>
      <c r="J838" s="148"/>
      <c r="K838" s="148"/>
      <c r="L838" s="148"/>
      <c r="M838" s="148"/>
      <c r="N838" s="148"/>
      <c r="P838" s="149"/>
      <c r="Q838" s="143"/>
    </row>
    <row r="839" spans="3:17" x14ac:dyDescent="0.2">
      <c r="C839" s="148"/>
      <c r="D839" s="148"/>
      <c r="E839" s="148"/>
      <c r="F839" s="148"/>
      <c r="G839" s="148"/>
      <c r="H839" s="148"/>
      <c r="I839" s="148"/>
      <c r="J839" s="148"/>
      <c r="K839" s="148"/>
      <c r="L839" s="148"/>
      <c r="M839" s="148"/>
      <c r="N839" s="148"/>
      <c r="P839" s="149"/>
      <c r="Q839" s="143"/>
    </row>
    <row r="840" spans="3:17" x14ac:dyDescent="0.2">
      <c r="C840" s="148"/>
      <c r="D840" s="148"/>
      <c r="E840" s="148"/>
      <c r="F840" s="148"/>
      <c r="G840" s="148"/>
      <c r="H840" s="148"/>
      <c r="I840" s="148"/>
      <c r="J840" s="148"/>
      <c r="K840" s="148"/>
      <c r="L840" s="148"/>
      <c r="M840" s="148"/>
      <c r="N840" s="148"/>
      <c r="P840" s="149"/>
      <c r="Q840" s="143"/>
    </row>
    <row r="841" spans="3:17" x14ac:dyDescent="0.2">
      <c r="C841" s="148"/>
      <c r="D841" s="148"/>
      <c r="E841" s="148"/>
      <c r="F841" s="148"/>
      <c r="G841" s="148"/>
      <c r="H841" s="148"/>
      <c r="I841" s="148"/>
      <c r="J841" s="148"/>
      <c r="K841" s="148"/>
      <c r="L841" s="148"/>
      <c r="M841" s="148"/>
      <c r="N841" s="148"/>
      <c r="P841" s="149"/>
      <c r="Q841" s="143"/>
    </row>
    <row r="842" spans="3:17" x14ac:dyDescent="0.2">
      <c r="C842" s="148"/>
      <c r="D842" s="148"/>
      <c r="E842" s="148"/>
      <c r="F842" s="148"/>
      <c r="G842" s="148"/>
      <c r="H842" s="148"/>
      <c r="I842" s="148"/>
      <c r="J842" s="148"/>
      <c r="K842" s="148"/>
      <c r="L842" s="148"/>
      <c r="M842" s="148"/>
      <c r="N842" s="148"/>
      <c r="P842" s="149"/>
      <c r="Q842" s="143"/>
    </row>
    <row r="843" spans="3:17" x14ac:dyDescent="0.2">
      <c r="C843" s="148"/>
      <c r="D843" s="148"/>
      <c r="E843" s="148"/>
      <c r="F843" s="148"/>
      <c r="G843" s="148"/>
      <c r="H843" s="148"/>
      <c r="I843" s="148"/>
      <c r="J843" s="148"/>
      <c r="K843" s="148"/>
      <c r="L843" s="148"/>
      <c r="M843" s="148"/>
      <c r="N843" s="148"/>
      <c r="P843" s="149"/>
      <c r="Q843" s="143"/>
    </row>
    <row r="844" spans="3:17" x14ac:dyDescent="0.2">
      <c r="C844" s="148"/>
      <c r="D844" s="148"/>
      <c r="E844" s="148"/>
      <c r="F844" s="148"/>
      <c r="G844" s="148"/>
      <c r="H844" s="148"/>
      <c r="I844" s="148"/>
      <c r="J844" s="148"/>
      <c r="K844" s="148"/>
      <c r="L844" s="148"/>
      <c r="M844" s="148"/>
      <c r="N844" s="148"/>
      <c r="P844" s="149"/>
      <c r="Q844" s="143"/>
    </row>
    <row r="845" spans="3:17" x14ac:dyDescent="0.2">
      <c r="C845" s="148"/>
      <c r="D845" s="148"/>
      <c r="E845" s="148"/>
      <c r="F845" s="148"/>
      <c r="G845" s="148"/>
      <c r="H845" s="148"/>
      <c r="I845" s="148"/>
      <c r="J845" s="148"/>
      <c r="K845" s="148"/>
      <c r="L845" s="148"/>
      <c r="M845" s="148"/>
      <c r="N845" s="148"/>
      <c r="P845" s="149"/>
      <c r="Q845" s="143"/>
    </row>
    <row r="846" spans="3:17" x14ac:dyDescent="0.2">
      <c r="C846" s="148"/>
      <c r="D846" s="148"/>
      <c r="E846" s="148"/>
      <c r="F846" s="148"/>
      <c r="G846" s="148"/>
      <c r="H846" s="148"/>
      <c r="I846" s="148"/>
      <c r="J846" s="148"/>
      <c r="K846" s="148"/>
      <c r="L846" s="148"/>
      <c r="M846" s="148"/>
      <c r="N846" s="148"/>
      <c r="P846" s="149"/>
      <c r="Q846" s="143"/>
    </row>
    <row r="847" spans="3:17" x14ac:dyDescent="0.2">
      <c r="C847" s="148"/>
      <c r="D847" s="148"/>
      <c r="E847" s="148"/>
      <c r="F847" s="148"/>
      <c r="G847" s="148"/>
      <c r="H847" s="148"/>
      <c r="I847" s="148"/>
      <c r="J847" s="148"/>
      <c r="K847" s="148"/>
      <c r="L847" s="148"/>
      <c r="M847" s="148"/>
      <c r="N847" s="148"/>
      <c r="P847" s="149"/>
      <c r="Q847" s="143"/>
    </row>
    <row r="848" spans="3:17" x14ac:dyDescent="0.2">
      <c r="C848" s="148"/>
      <c r="D848" s="148"/>
      <c r="E848" s="148"/>
      <c r="F848" s="148"/>
      <c r="G848" s="148"/>
      <c r="H848" s="148"/>
      <c r="I848" s="148"/>
      <c r="J848" s="148"/>
      <c r="K848" s="148"/>
      <c r="L848" s="148"/>
      <c r="M848" s="148"/>
      <c r="N848" s="148"/>
      <c r="P848" s="149"/>
      <c r="Q848" s="143"/>
    </row>
    <row r="849" spans="3:17" x14ac:dyDescent="0.2">
      <c r="C849" s="148"/>
      <c r="D849" s="148"/>
      <c r="E849" s="148"/>
      <c r="F849" s="148"/>
      <c r="G849" s="148"/>
      <c r="H849" s="148"/>
      <c r="I849" s="148"/>
      <c r="J849" s="148"/>
      <c r="K849" s="148"/>
      <c r="L849" s="148"/>
      <c r="M849" s="148"/>
      <c r="N849" s="148"/>
      <c r="P849" s="149"/>
      <c r="Q849" s="143"/>
    </row>
    <row r="850" spans="3:17" x14ac:dyDescent="0.2">
      <c r="C850" s="148"/>
      <c r="D850" s="148"/>
      <c r="E850" s="148"/>
      <c r="F850" s="148"/>
      <c r="G850" s="148"/>
      <c r="H850" s="148"/>
      <c r="I850" s="148"/>
      <c r="J850" s="148"/>
      <c r="K850" s="148"/>
      <c r="L850" s="148"/>
      <c r="M850" s="148"/>
      <c r="N850" s="148"/>
      <c r="P850" s="149"/>
      <c r="Q850" s="143"/>
    </row>
    <row r="851" spans="3:17" x14ac:dyDescent="0.2">
      <c r="C851" s="148"/>
      <c r="D851" s="148"/>
      <c r="E851" s="148"/>
      <c r="F851" s="148"/>
      <c r="G851" s="148"/>
      <c r="H851" s="148"/>
      <c r="I851" s="148"/>
      <c r="J851" s="148"/>
      <c r="K851" s="148"/>
      <c r="L851" s="148"/>
      <c r="M851" s="148"/>
      <c r="N851" s="148"/>
      <c r="P851" s="149"/>
      <c r="Q851" s="143"/>
    </row>
    <row r="852" spans="3:17" x14ac:dyDescent="0.2">
      <c r="C852" s="148"/>
      <c r="D852" s="148"/>
      <c r="E852" s="148"/>
      <c r="F852" s="148"/>
      <c r="G852" s="148"/>
      <c r="H852" s="148"/>
      <c r="I852" s="148"/>
      <c r="J852" s="148"/>
      <c r="K852" s="148"/>
      <c r="L852" s="148"/>
      <c r="M852" s="148"/>
      <c r="N852" s="148"/>
      <c r="P852" s="149"/>
      <c r="Q852" s="143"/>
    </row>
    <row r="853" spans="3:17" x14ac:dyDescent="0.2">
      <c r="C853" s="148"/>
      <c r="D853" s="148"/>
      <c r="E853" s="148"/>
      <c r="F853" s="148"/>
      <c r="G853" s="148"/>
      <c r="H853" s="148"/>
      <c r="I853" s="148"/>
      <c r="J853" s="148"/>
      <c r="K853" s="148"/>
      <c r="L853" s="148"/>
      <c r="M853" s="148"/>
      <c r="N853" s="148"/>
      <c r="P853" s="149"/>
      <c r="Q853" s="143"/>
    </row>
    <row r="854" spans="3:17" x14ac:dyDescent="0.2">
      <c r="C854" s="148"/>
      <c r="D854" s="148"/>
      <c r="E854" s="148"/>
      <c r="F854" s="148"/>
      <c r="G854" s="148"/>
      <c r="H854" s="148"/>
      <c r="I854" s="148"/>
      <c r="J854" s="148"/>
      <c r="K854" s="148"/>
      <c r="L854" s="148"/>
      <c r="M854" s="148"/>
      <c r="N854" s="148"/>
      <c r="P854" s="149"/>
      <c r="Q854" s="143"/>
    </row>
    <row r="855" spans="3:17" x14ac:dyDescent="0.2">
      <c r="C855" s="148"/>
      <c r="D855" s="148"/>
      <c r="E855" s="148"/>
      <c r="F855" s="148"/>
      <c r="G855" s="148"/>
      <c r="H855" s="148"/>
      <c r="I855" s="148"/>
      <c r="J855" s="148"/>
      <c r="K855" s="148"/>
      <c r="L855" s="148"/>
      <c r="M855" s="148"/>
      <c r="N855" s="148"/>
      <c r="P855" s="149"/>
      <c r="Q855" s="143"/>
    </row>
    <row r="856" spans="3:17" x14ac:dyDescent="0.2">
      <c r="C856" s="148"/>
      <c r="D856" s="148"/>
      <c r="E856" s="148"/>
      <c r="F856" s="148"/>
      <c r="G856" s="148"/>
      <c r="H856" s="148"/>
      <c r="I856" s="148"/>
      <c r="J856" s="148"/>
      <c r="K856" s="148"/>
      <c r="L856" s="148"/>
      <c r="M856" s="148"/>
      <c r="N856" s="148"/>
      <c r="P856" s="149"/>
      <c r="Q856" s="143"/>
    </row>
    <row r="857" spans="3:17" x14ac:dyDescent="0.2">
      <c r="C857" s="148"/>
      <c r="D857" s="148"/>
      <c r="E857" s="148"/>
      <c r="F857" s="148"/>
      <c r="G857" s="148"/>
      <c r="H857" s="148"/>
      <c r="I857" s="148"/>
      <c r="J857" s="148"/>
      <c r="K857" s="148"/>
      <c r="L857" s="148"/>
      <c r="M857" s="148"/>
      <c r="N857" s="148"/>
      <c r="P857" s="149"/>
      <c r="Q857" s="143"/>
    </row>
    <row r="858" spans="3:17" x14ac:dyDescent="0.2">
      <c r="C858" s="148"/>
      <c r="D858" s="148"/>
      <c r="E858" s="148"/>
      <c r="F858" s="148"/>
      <c r="G858" s="148"/>
      <c r="H858" s="148"/>
      <c r="I858" s="148"/>
      <c r="J858" s="148"/>
      <c r="K858" s="148"/>
      <c r="L858" s="148"/>
      <c r="M858" s="148"/>
      <c r="N858" s="148"/>
      <c r="P858" s="149"/>
      <c r="Q858" s="143"/>
    </row>
    <row r="859" spans="3:17" x14ac:dyDescent="0.2">
      <c r="C859" s="148"/>
      <c r="D859" s="148"/>
      <c r="E859" s="148"/>
      <c r="F859" s="148"/>
      <c r="G859" s="148"/>
      <c r="H859" s="148"/>
      <c r="I859" s="148"/>
      <c r="J859" s="148"/>
      <c r="K859" s="148"/>
      <c r="L859" s="148"/>
      <c r="M859" s="148"/>
      <c r="N859" s="148"/>
      <c r="P859" s="149"/>
      <c r="Q859" s="143"/>
    </row>
    <row r="860" spans="3:17" x14ac:dyDescent="0.2">
      <c r="C860" s="148"/>
      <c r="D860" s="148"/>
      <c r="E860" s="148"/>
      <c r="F860" s="148"/>
      <c r="G860" s="148"/>
      <c r="H860" s="148"/>
      <c r="I860" s="148"/>
      <c r="J860" s="148"/>
      <c r="K860" s="148"/>
      <c r="L860" s="148"/>
      <c r="M860" s="148"/>
      <c r="N860" s="148"/>
      <c r="P860" s="149"/>
      <c r="Q860" s="143"/>
    </row>
    <row r="861" spans="3:17" x14ac:dyDescent="0.2">
      <c r="C861" s="148"/>
      <c r="D861" s="148"/>
      <c r="E861" s="148"/>
      <c r="F861" s="148"/>
      <c r="G861" s="148"/>
      <c r="H861" s="148"/>
      <c r="I861" s="148"/>
      <c r="J861" s="148"/>
      <c r="K861" s="148"/>
      <c r="L861" s="148"/>
      <c r="M861" s="148"/>
      <c r="N861" s="148"/>
      <c r="P861" s="149"/>
      <c r="Q861" s="143"/>
    </row>
    <row r="862" spans="3:17" x14ac:dyDescent="0.2">
      <c r="C862" s="148"/>
      <c r="D862" s="148"/>
      <c r="E862" s="148"/>
      <c r="F862" s="148"/>
      <c r="G862" s="148"/>
      <c r="H862" s="148"/>
      <c r="I862" s="148"/>
      <c r="J862" s="148"/>
      <c r="K862" s="148"/>
      <c r="L862" s="148"/>
      <c r="M862" s="148"/>
      <c r="N862" s="148"/>
      <c r="P862" s="149"/>
      <c r="Q862" s="143"/>
    </row>
    <row r="863" spans="3:17" x14ac:dyDescent="0.2">
      <c r="C863" s="148"/>
      <c r="D863" s="148"/>
      <c r="E863" s="148"/>
      <c r="F863" s="148"/>
      <c r="G863" s="148"/>
      <c r="H863" s="148"/>
      <c r="I863" s="148"/>
      <c r="J863" s="148"/>
      <c r="K863" s="148"/>
      <c r="L863" s="148"/>
      <c r="M863" s="148"/>
      <c r="N863" s="148"/>
      <c r="P863" s="149"/>
      <c r="Q863" s="143"/>
    </row>
    <row r="864" spans="3:17" x14ac:dyDescent="0.2">
      <c r="C864" s="148"/>
      <c r="D864" s="148"/>
      <c r="E864" s="148"/>
      <c r="F864" s="148"/>
      <c r="G864" s="148"/>
      <c r="H864" s="148"/>
      <c r="I864" s="148"/>
      <c r="J864" s="148"/>
      <c r="K864" s="148"/>
      <c r="L864" s="148"/>
      <c r="M864" s="148"/>
      <c r="N864" s="148"/>
      <c r="P864" s="149"/>
      <c r="Q864" s="143"/>
    </row>
    <row r="865" spans="3:17" x14ac:dyDescent="0.2">
      <c r="C865" s="148"/>
      <c r="D865" s="148"/>
      <c r="E865" s="148"/>
      <c r="F865" s="148"/>
      <c r="G865" s="148"/>
      <c r="H865" s="148"/>
      <c r="I865" s="148"/>
      <c r="J865" s="148"/>
      <c r="K865" s="148"/>
      <c r="L865" s="148"/>
      <c r="M865" s="148"/>
      <c r="N865" s="148"/>
      <c r="P865" s="149"/>
      <c r="Q865" s="143"/>
    </row>
    <row r="866" spans="3:17" x14ac:dyDescent="0.2">
      <c r="C866" s="148"/>
      <c r="D866" s="148"/>
      <c r="E866" s="148"/>
      <c r="F866" s="148"/>
      <c r="G866" s="148"/>
      <c r="H866" s="148"/>
      <c r="I866" s="148"/>
      <c r="J866" s="148"/>
      <c r="K866" s="148"/>
      <c r="L866" s="148"/>
      <c r="M866" s="148"/>
      <c r="N866" s="148"/>
      <c r="P866" s="149"/>
      <c r="Q866" s="143"/>
    </row>
    <row r="867" spans="3:17" x14ac:dyDescent="0.2">
      <c r="C867" s="148"/>
      <c r="D867" s="148"/>
      <c r="E867" s="148"/>
      <c r="F867" s="148"/>
      <c r="G867" s="148"/>
      <c r="H867" s="148"/>
      <c r="I867" s="148"/>
      <c r="J867" s="148"/>
      <c r="K867" s="148"/>
      <c r="L867" s="148"/>
      <c r="M867" s="148"/>
      <c r="N867" s="148"/>
      <c r="P867" s="149"/>
      <c r="Q867" s="143"/>
    </row>
    <row r="868" spans="3:17" x14ac:dyDescent="0.2">
      <c r="C868" s="148"/>
      <c r="D868" s="148"/>
      <c r="E868" s="148"/>
      <c r="F868" s="148"/>
      <c r="G868" s="148"/>
      <c r="H868" s="148"/>
      <c r="I868" s="148"/>
      <c r="J868" s="148"/>
      <c r="K868" s="148"/>
      <c r="L868" s="148"/>
      <c r="M868" s="148"/>
      <c r="N868" s="148"/>
      <c r="P868" s="149"/>
      <c r="Q868" s="143"/>
    </row>
    <row r="869" spans="3:17" x14ac:dyDescent="0.2">
      <c r="C869" s="148"/>
      <c r="D869" s="148"/>
      <c r="E869" s="148"/>
      <c r="F869" s="148"/>
      <c r="G869" s="148"/>
      <c r="H869" s="148"/>
      <c r="I869" s="148"/>
      <c r="J869" s="148"/>
      <c r="K869" s="148"/>
      <c r="L869" s="148"/>
      <c r="M869" s="148"/>
      <c r="N869" s="148"/>
      <c r="P869" s="149"/>
      <c r="Q869" s="143"/>
    </row>
    <row r="870" spans="3:17" x14ac:dyDescent="0.2">
      <c r="C870" s="148"/>
      <c r="D870" s="148"/>
      <c r="E870" s="148"/>
      <c r="F870" s="148"/>
      <c r="G870" s="148"/>
      <c r="H870" s="148"/>
      <c r="I870" s="148"/>
      <c r="J870" s="148"/>
      <c r="K870" s="148"/>
      <c r="L870" s="148"/>
      <c r="M870" s="148"/>
      <c r="N870" s="148"/>
      <c r="P870" s="149"/>
      <c r="Q870" s="143"/>
    </row>
    <row r="871" spans="3:17" x14ac:dyDescent="0.2">
      <c r="C871" s="148"/>
      <c r="D871" s="148"/>
      <c r="E871" s="148"/>
      <c r="F871" s="148"/>
      <c r="G871" s="148"/>
      <c r="H871" s="148"/>
      <c r="I871" s="148"/>
      <c r="J871" s="148"/>
      <c r="K871" s="148"/>
      <c r="L871" s="148"/>
      <c r="M871" s="148"/>
      <c r="N871" s="148"/>
      <c r="P871" s="149"/>
      <c r="Q871" s="143"/>
    </row>
    <row r="872" spans="3:17" x14ac:dyDescent="0.2">
      <c r="C872" s="148"/>
      <c r="D872" s="148"/>
      <c r="E872" s="148"/>
      <c r="F872" s="148"/>
      <c r="G872" s="148"/>
      <c r="H872" s="148"/>
      <c r="I872" s="148"/>
      <c r="J872" s="148"/>
      <c r="K872" s="148"/>
      <c r="L872" s="148"/>
      <c r="M872" s="148"/>
      <c r="N872" s="148"/>
      <c r="P872" s="149"/>
      <c r="Q872" s="143"/>
    </row>
    <row r="873" spans="3:17" x14ac:dyDescent="0.2">
      <c r="C873" s="148"/>
      <c r="D873" s="148"/>
      <c r="E873" s="148"/>
      <c r="F873" s="148"/>
      <c r="G873" s="148"/>
      <c r="H873" s="148"/>
      <c r="I873" s="148"/>
      <c r="J873" s="148"/>
      <c r="K873" s="148"/>
      <c r="L873" s="148"/>
      <c r="M873" s="148"/>
      <c r="N873" s="148"/>
      <c r="P873" s="149"/>
      <c r="Q873" s="143"/>
    </row>
    <row r="874" spans="3:17" x14ac:dyDescent="0.2">
      <c r="C874" s="148"/>
      <c r="D874" s="148"/>
      <c r="E874" s="148"/>
      <c r="F874" s="148"/>
      <c r="G874" s="148"/>
      <c r="H874" s="148"/>
      <c r="I874" s="148"/>
      <c r="J874" s="148"/>
      <c r="K874" s="148"/>
      <c r="L874" s="148"/>
      <c r="M874" s="148"/>
      <c r="N874" s="148"/>
      <c r="P874" s="149"/>
      <c r="Q874" s="143"/>
    </row>
    <row r="875" spans="3:17" x14ac:dyDescent="0.2">
      <c r="C875" s="148"/>
      <c r="D875" s="148"/>
      <c r="E875" s="148"/>
      <c r="F875" s="148"/>
      <c r="G875" s="148"/>
      <c r="H875" s="148"/>
      <c r="I875" s="148"/>
      <c r="J875" s="148"/>
      <c r="K875" s="148"/>
      <c r="L875" s="148"/>
      <c r="M875" s="148"/>
      <c r="N875" s="148"/>
      <c r="P875" s="149"/>
      <c r="Q875" s="143"/>
    </row>
    <row r="876" spans="3:17" x14ac:dyDescent="0.2">
      <c r="C876" s="148"/>
      <c r="D876" s="148"/>
      <c r="E876" s="148"/>
      <c r="F876" s="148"/>
      <c r="G876" s="148"/>
      <c r="H876" s="148"/>
      <c r="I876" s="148"/>
      <c r="J876" s="148"/>
      <c r="K876" s="148"/>
      <c r="L876" s="148"/>
      <c r="M876" s="148"/>
      <c r="N876" s="148"/>
      <c r="P876" s="149"/>
      <c r="Q876" s="143"/>
    </row>
    <row r="877" spans="3:17" x14ac:dyDescent="0.2">
      <c r="C877" s="148"/>
      <c r="D877" s="148"/>
      <c r="E877" s="148"/>
      <c r="F877" s="148"/>
      <c r="G877" s="148"/>
      <c r="H877" s="148"/>
      <c r="I877" s="148"/>
      <c r="J877" s="148"/>
      <c r="K877" s="148"/>
      <c r="L877" s="148"/>
      <c r="M877" s="148"/>
      <c r="N877" s="148"/>
      <c r="P877" s="149"/>
      <c r="Q877" s="143"/>
    </row>
    <row r="878" spans="3:17" x14ac:dyDescent="0.2">
      <c r="C878" s="148"/>
      <c r="D878" s="148"/>
      <c r="E878" s="148"/>
      <c r="F878" s="148"/>
      <c r="G878" s="148"/>
      <c r="H878" s="148"/>
      <c r="I878" s="148"/>
      <c r="J878" s="148"/>
      <c r="K878" s="148"/>
      <c r="L878" s="148"/>
      <c r="M878" s="148"/>
      <c r="N878" s="148"/>
      <c r="P878" s="149"/>
      <c r="Q878" s="143"/>
    </row>
    <row r="879" spans="3:17" x14ac:dyDescent="0.2">
      <c r="C879" s="148"/>
      <c r="D879" s="148"/>
      <c r="E879" s="148"/>
      <c r="F879" s="148"/>
      <c r="G879" s="148"/>
      <c r="H879" s="148"/>
      <c r="I879" s="148"/>
      <c r="J879" s="148"/>
      <c r="K879" s="148"/>
      <c r="L879" s="148"/>
      <c r="M879" s="148"/>
      <c r="N879" s="148"/>
      <c r="P879" s="149"/>
      <c r="Q879" s="143"/>
    </row>
    <row r="880" spans="3:17" x14ac:dyDescent="0.2">
      <c r="C880" s="148"/>
      <c r="D880" s="148"/>
      <c r="E880" s="148"/>
      <c r="F880" s="148"/>
      <c r="G880" s="148"/>
      <c r="H880" s="148"/>
      <c r="I880" s="148"/>
      <c r="J880" s="148"/>
      <c r="K880" s="148"/>
      <c r="L880" s="148"/>
      <c r="M880" s="148"/>
      <c r="N880" s="148"/>
      <c r="P880" s="149"/>
      <c r="Q880" s="143"/>
    </row>
    <row r="881" spans="3:17" x14ac:dyDescent="0.2">
      <c r="C881" s="148"/>
      <c r="D881" s="148"/>
      <c r="E881" s="148"/>
      <c r="F881" s="148"/>
      <c r="G881" s="148"/>
      <c r="H881" s="148"/>
      <c r="I881" s="148"/>
      <c r="J881" s="148"/>
      <c r="K881" s="148"/>
      <c r="L881" s="148"/>
      <c r="M881" s="148"/>
      <c r="N881" s="148"/>
      <c r="P881" s="149"/>
      <c r="Q881" s="143"/>
    </row>
    <row r="882" spans="3:17" x14ac:dyDescent="0.2">
      <c r="C882" s="148"/>
      <c r="D882" s="148"/>
      <c r="E882" s="148"/>
      <c r="F882" s="148"/>
      <c r="G882" s="148"/>
      <c r="H882" s="148"/>
      <c r="I882" s="148"/>
      <c r="J882" s="148"/>
      <c r="K882" s="148"/>
      <c r="L882" s="148"/>
      <c r="M882" s="148"/>
      <c r="N882" s="148"/>
      <c r="P882" s="149"/>
      <c r="Q882" s="143"/>
    </row>
    <row r="883" spans="3:17" x14ac:dyDescent="0.2">
      <c r="C883" s="148"/>
      <c r="D883" s="148"/>
      <c r="E883" s="148"/>
      <c r="F883" s="148"/>
      <c r="G883" s="148"/>
      <c r="H883" s="148"/>
      <c r="I883" s="148"/>
      <c r="J883" s="148"/>
      <c r="K883" s="148"/>
      <c r="L883" s="148"/>
      <c r="M883" s="148"/>
      <c r="N883" s="148"/>
      <c r="P883" s="149"/>
      <c r="Q883" s="143"/>
    </row>
    <row r="884" spans="3:17" x14ac:dyDescent="0.2">
      <c r="C884" s="148"/>
      <c r="D884" s="148"/>
      <c r="E884" s="148"/>
      <c r="F884" s="148"/>
      <c r="G884" s="148"/>
      <c r="H884" s="148"/>
      <c r="I884" s="148"/>
      <c r="J884" s="148"/>
      <c r="K884" s="148"/>
      <c r="L884" s="148"/>
      <c r="M884" s="148"/>
      <c r="N884" s="148"/>
      <c r="P884" s="149"/>
      <c r="Q884" s="143"/>
    </row>
    <row r="885" spans="3:17" x14ac:dyDescent="0.2">
      <c r="C885" s="148"/>
      <c r="D885" s="148"/>
      <c r="E885" s="148"/>
      <c r="F885" s="148"/>
      <c r="G885" s="148"/>
      <c r="H885" s="148"/>
      <c r="I885" s="148"/>
      <c r="J885" s="148"/>
      <c r="K885" s="148"/>
      <c r="L885" s="148"/>
      <c r="M885" s="148"/>
      <c r="N885" s="148"/>
      <c r="P885" s="149"/>
      <c r="Q885" s="143"/>
    </row>
    <row r="886" spans="3:17" x14ac:dyDescent="0.2">
      <c r="C886" s="148"/>
      <c r="D886" s="148"/>
      <c r="E886" s="148"/>
      <c r="F886" s="148"/>
      <c r="G886" s="148"/>
      <c r="H886" s="148"/>
      <c r="I886" s="148"/>
      <c r="J886" s="148"/>
      <c r="K886" s="148"/>
      <c r="L886" s="148"/>
      <c r="M886" s="148"/>
      <c r="N886" s="148"/>
      <c r="P886" s="149"/>
      <c r="Q886" s="143"/>
    </row>
    <row r="887" spans="3:17" x14ac:dyDescent="0.2">
      <c r="C887" s="148"/>
      <c r="D887" s="148"/>
      <c r="E887" s="148"/>
      <c r="F887" s="148"/>
      <c r="G887" s="148"/>
      <c r="H887" s="148"/>
      <c r="I887" s="148"/>
      <c r="J887" s="148"/>
      <c r="K887" s="148"/>
      <c r="L887" s="148"/>
      <c r="M887" s="148"/>
      <c r="N887" s="148"/>
      <c r="P887" s="149"/>
      <c r="Q887" s="143"/>
    </row>
    <row r="888" spans="3:17" x14ac:dyDescent="0.2">
      <c r="C888" s="148"/>
      <c r="D888" s="148"/>
      <c r="E888" s="148"/>
      <c r="F888" s="148"/>
      <c r="G888" s="148"/>
      <c r="H888" s="148"/>
      <c r="I888" s="148"/>
      <c r="J888" s="148"/>
      <c r="K888" s="148"/>
      <c r="L888" s="148"/>
      <c r="M888" s="148"/>
      <c r="N888" s="148"/>
      <c r="P888" s="149"/>
      <c r="Q888" s="143"/>
    </row>
    <row r="889" spans="3:17" x14ac:dyDescent="0.2">
      <c r="C889" s="148"/>
      <c r="D889" s="148"/>
      <c r="E889" s="148"/>
      <c r="F889" s="148"/>
      <c r="G889" s="148"/>
      <c r="H889" s="148"/>
      <c r="I889" s="148"/>
      <c r="J889" s="148"/>
      <c r="K889" s="148"/>
      <c r="L889" s="148"/>
      <c r="M889" s="148"/>
      <c r="N889" s="148"/>
      <c r="P889" s="149"/>
      <c r="Q889" s="143"/>
    </row>
    <row r="890" spans="3:17" x14ac:dyDescent="0.2">
      <c r="C890" s="148"/>
      <c r="D890" s="148"/>
      <c r="E890" s="148"/>
      <c r="F890" s="148"/>
      <c r="G890" s="148"/>
      <c r="H890" s="148"/>
      <c r="I890" s="148"/>
      <c r="J890" s="148"/>
      <c r="K890" s="148"/>
      <c r="L890" s="148"/>
      <c r="M890" s="148"/>
      <c r="N890" s="148"/>
      <c r="P890" s="149"/>
      <c r="Q890" s="143"/>
    </row>
    <row r="891" spans="3:17" x14ac:dyDescent="0.2">
      <c r="C891" s="148"/>
      <c r="D891" s="148"/>
      <c r="E891" s="148"/>
      <c r="F891" s="148"/>
      <c r="G891" s="148"/>
      <c r="H891" s="148"/>
      <c r="I891" s="148"/>
      <c r="J891" s="148"/>
      <c r="K891" s="148"/>
      <c r="L891" s="148"/>
      <c r="M891" s="148"/>
      <c r="N891" s="148"/>
      <c r="P891" s="149"/>
      <c r="Q891" s="143"/>
    </row>
    <row r="892" spans="3:17" x14ac:dyDescent="0.2">
      <c r="C892" s="148"/>
      <c r="D892" s="148"/>
      <c r="E892" s="148"/>
      <c r="F892" s="148"/>
      <c r="G892" s="148"/>
      <c r="H892" s="148"/>
      <c r="I892" s="148"/>
      <c r="J892" s="148"/>
      <c r="K892" s="148"/>
      <c r="L892" s="148"/>
      <c r="M892" s="148"/>
      <c r="N892" s="148"/>
      <c r="P892" s="149"/>
      <c r="Q892" s="143"/>
    </row>
    <row r="893" spans="3:17" x14ac:dyDescent="0.2">
      <c r="C893" s="148"/>
      <c r="D893" s="148"/>
      <c r="E893" s="148"/>
      <c r="F893" s="148"/>
      <c r="G893" s="148"/>
      <c r="H893" s="148"/>
      <c r="I893" s="148"/>
      <c r="J893" s="148"/>
      <c r="K893" s="148"/>
      <c r="L893" s="148"/>
      <c r="M893" s="148"/>
      <c r="N893" s="148"/>
      <c r="P893" s="149"/>
      <c r="Q893" s="143"/>
    </row>
    <row r="894" spans="3:17" x14ac:dyDescent="0.2">
      <c r="C894" s="148"/>
      <c r="D894" s="148"/>
      <c r="E894" s="148"/>
      <c r="F894" s="148"/>
      <c r="G894" s="148"/>
      <c r="H894" s="148"/>
      <c r="I894" s="148"/>
      <c r="J894" s="148"/>
      <c r="K894" s="148"/>
      <c r="L894" s="148"/>
      <c r="M894" s="148"/>
      <c r="N894" s="148"/>
      <c r="P894" s="149"/>
      <c r="Q894" s="143"/>
    </row>
    <row r="895" spans="3:17" x14ac:dyDescent="0.2">
      <c r="C895" s="148"/>
      <c r="D895" s="148"/>
      <c r="E895" s="148"/>
      <c r="F895" s="148"/>
      <c r="G895" s="148"/>
      <c r="H895" s="148"/>
      <c r="I895" s="148"/>
      <c r="J895" s="148"/>
      <c r="K895" s="148"/>
      <c r="L895" s="148"/>
      <c r="M895" s="148"/>
      <c r="N895" s="148"/>
      <c r="P895" s="149"/>
      <c r="Q895" s="143"/>
    </row>
    <row r="896" spans="3:17" x14ac:dyDescent="0.2">
      <c r="C896" s="148"/>
      <c r="D896" s="148"/>
      <c r="E896" s="148"/>
      <c r="F896" s="148"/>
      <c r="G896" s="148"/>
      <c r="H896" s="148"/>
      <c r="I896" s="148"/>
      <c r="J896" s="148"/>
      <c r="K896" s="148"/>
      <c r="L896" s="148"/>
      <c r="M896" s="148"/>
      <c r="N896" s="148"/>
      <c r="P896" s="149"/>
      <c r="Q896" s="143"/>
    </row>
    <row r="897" spans="3:17" x14ac:dyDescent="0.2">
      <c r="C897" s="148"/>
      <c r="D897" s="148"/>
      <c r="E897" s="148"/>
      <c r="F897" s="148"/>
      <c r="G897" s="148"/>
      <c r="H897" s="148"/>
      <c r="I897" s="148"/>
      <c r="J897" s="148"/>
      <c r="K897" s="148"/>
      <c r="L897" s="148"/>
      <c r="M897" s="148"/>
      <c r="N897" s="148"/>
      <c r="P897" s="149"/>
      <c r="Q897" s="143"/>
    </row>
    <row r="898" spans="3:17" x14ac:dyDescent="0.2">
      <c r="C898" s="148"/>
      <c r="D898" s="148"/>
      <c r="E898" s="148"/>
      <c r="F898" s="148"/>
      <c r="G898" s="148"/>
      <c r="H898" s="148"/>
      <c r="I898" s="148"/>
      <c r="J898" s="148"/>
      <c r="K898" s="148"/>
      <c r="L898" s="148"/>
      <c r="M898" s="148"/>
      <c r="N898" s="148"/>
      <c r="P898" s="149"/>
      <c r="Q898" s="143"/>
    </row>
    <row r="899" spans="3:17" x14ac:dyDescent="0.2">
      <c r="C899" s="148"/>
      <c r="D899" s="148"/>
      <c r="E899" s="148"/>
      <c r="F899" s="148"/>
      <c r="G899" s="148"/>
      <c r="H899" s="148"/>
      <c r="I899" s="148"/>
      <c r="J899" s="148"/>
      <c r="K899" s="148"/>
      <c r="L899" s="148"/>
      <c r="M899" s="148"/>
      <c r="N899" s="148"/>
      <c r="P899" s="149"/>
      <c r="Q899" s="143"/>
    </row>
    <row r="900" spans="3:17" x14ac:dyDescent="0.2">
      <c r="C900" s="148"/>
      <c r="D900" s="148"/>
      <c r="E900" s="148"/>
      <c r="F900" s="148"/>
      <c r="G900" s="148"/>
      <c r="H900" s="148"/>
      <c r="I900" s="148"/>
      <c r="J900" s="148"/>
      <c r="K900" s="148"/>
      <c r="L900" s="148"/>
      <c r="M900" s="148"/>
      <c r="N900" s="148"/>
      <c r="P900" s="149"/>
      <c r="Q900" s="143"/>
    </row>
    <row r="901" spans="3:17" x14ac:dyDescent="0.2">
      <c r="C901" s="148"/>
      <c r="D901" s="148"/>
      <c r="E901" s="148"/>
      <c r="F901" s="148"/>
      <c r="G901" s="148"/>
      <c r="H901" s="148"/>
      <c r="I901" s="148"/>
      <c r="J901" s="148"/>
      <c r="K901" s="148"/>
      <c r="L901" s="148"/>
      <c r="M901" s="148"/>
      <c r="N901" s="148"/>
      <c r="P901" s="149"/>
      <c r="Q901" s="143"/>
    </row>
    <row r="902" spans="3:17" x14ac:dyDescent="0.2">
      <c r="C902" s="148"/>
      <c r="D902" s="148"/>
      <c r="E902" s="148"/>
      <c r="F902" s="148"/>
      <c r="G902" s="148"/>
      <c r="H902" s="148"/>
      <c r="I902" s="148"/>
      <c r="J902" s="148"/>
      <c r="K902" s="148"/>
      <c r="L902" s="148"/>
      <c r="M902" s="148"/>
      <c r="N902" s="148"/>
      <c r="P902" s="149"/>
      <c r="Q902" s="143"/>
    </row>
    <row r="903" spans="3:17" x14ac:dyDescent="0.2">
      <c r="C903" s="148"/>
      <c r="D903" s="148"/>
      <c r="E903" s="148"/>
      <c r="F903" s="148"/>
      <c r="G903" s="148"/>
      <c r="H903" s="148"/>
      <c r="I903" s="148"/>
      <c r="J903" s="148"/>
      <c r="K903" s="148"/>
      <c r="L903" s="148"/>
      <c r="M903" s="148"/>
      <c r="N903" s="148"/>
      <c r="P903" s="149"/>
      <c r="Q903" s="143"/>
    </row>
    <row r="904" spans="3:17" x14ac:dyDescent="0.2">
      <c r="C904" s="148"/>
      <c r="D904" s="148"/>
      <c r="E904" s="148"/>
      <c r="F904" s="148"/>
      <c r="G904" s="148"/>
      <c r="H904" s="148"/>
      <c r="I904" s="148"/>
      <c r="J904" s="148"/>
      <c r="K904" s="148"/>
      <c r="L904" s="148"/>
      <c r="M904" s="148"/>
      <c r="N904" s="148"/>
      <c r="P904" s="149"/>
      <c r="Q904" s="143"/>
    </row>
    <row r="905" spans="3:17" x14ac:dyDescent="0.2">
      <c r="C905" s="148"/>
      <c r="D905" s="148"/>
      <c r="E905" s="148"/>
      <c r="F905" s="148"/>
      <c r="G905" s="148"/>
      <c r="H905" s="148"/>
      <c r="I905" s="148"/>
      <c r="J905" s="148"/>
      <c r="K905" s="148"/>
      <c r="L905" s="148"/>
      <c r="M905" s="148"/>
      <c r="N905" s="148"/>
      <c r="P905" s="149"/>
      <c r="Q905" s="143"/>
    </row>
    <row r="906" spans="3:17" x14ac:dyDescent="0.2">
      <c r="C906" s="148"/>
      <c r="D906" s="148"/>
      <c r="E906" s="148"/>
      <c r="F906" s="148"/>
      <c r="G906" s="148"/>
      <c r="H906" s="148"/>
      <c r="I906" s="148"/>
      <c r="J906" s="148"/>
      <c r="K906" s="148"/>
      <c r="L906" s="148"/>
      <c r="M906" s="148"/>
      <c r="N906" s="148"/>
      <c r="P906" s="149"/>
      <c r="Q906" s="143"/>
    </row>
    <row r="907" spans="3:17" x14ac:dyDescent="0.2">
      <c r="C907" s="148"/>
      <c r="D907" s="148"/>
      <c r="E907" s="148"/>
      <c r="F907" s="148"/>
      <c r="G907" s="148"/>
      <c r="H907" s="148"/>
      <c r="I907" s="148"/>
      <c r="J907" s="148"/>
      <c r="K907" s="148"/>
      <c r="L907" s="148"/>
      <c r="M907" s="148"/>
      <c r="N907" s="148"/>
      <c r="P907" s="149"/>
      <c r="Q907" s="143"/>
    </row>
    <row r="908" spans="3:17" x14ac:dyDescent="0.2">
      <c r="C908" s="148"/>
      <c r="D908" s="148"/>
      <c r="E908" s="148"/>
      <c r="F908" s="148"/>
      <c r="G908" s="148"/>
      <c r="H908" s="148"/>
      <c r="I908" s="148"/>
      <c r="J908" s="148"/>
      <c r="K908" s="148"/>
      <c r="L908" s="148"/>
      <c r="M908" s="148"/>
      <c r="N908" s="148"/>
      <c r="P908" s="149"/>
      <c r="Q908" s="143"/>
    </row>
    <row r="909" spans="3:17" x14ac:dyDescent="0.2">
      <c r="C909" s="148"/>
      <c r="D909" s="148"/>
      <c r="E909" s="148"/>
      <c r="F909" s="148"/>
      <c r="G909" s="148"/>
      <c r="H909" s="148"/>
      <c r="I909" s="148"/>
      <c r="J909" s="148"/>
      <c r="K909" s="148"/>
      <c r="L909" s="148"/>
      <c r="M909" s="148"/>
      <c r="N909" s="148"/>
      <c r="P909" s="149"/>
      <c r="Q909" s="143"/>
    </row>
    <row r="910" spans="3:17" x14ac:dyDescent="0.2">
      <c r="C910" s="148"/>
      <c r="D910" s="148"/>
      <c r="E910" s="148"/>
      <c r="F910" s="148"/>
      <c r="G910" s="148"/>
      <c r="H910" s="148"/>
      <c r="I910" s="148"/>
      <c r="J910" s="148"/>
      <c r="K910" s="148"/>
      <c r="L910" s="148"/>
      <c r="M910" s="148"/>
      <c r="N910" s="148"/>
      <c r="P910" s="149"/>
      <c r="Q910" s="143"/>
    </row>
    <row r="911" spans="3:17" x14ac:dyDescent="0.2">
      <c r="C911" s="148"/>
      <c r="D911" s="148"/>
      <c r="E911" s="148"/>
      <c r="F911" s="148"/>
      <c r="G911" s="148"/>
      <c r="H911" s="148"/>
      <c r="I911" s="148"/>
      <c r="J911" s="148"/>
      <c r="K911" s="148"/>
      <c r="L911" s="148"/>
      <c r="M911" s="148"/>
      <c r="N911" s="148"/>
      <c r="P911" s="149"/>
      <c r="Q911" s="143"/>
    </row>
    <row r="912" spans="3:17" x14ac:dyDescent="0.2">
      <c r="C912" s="148"/>
      <c r="D912" s="148"/>
      <c r="E912" s="148"/>
      <c r="F912" s="148"/>
      <c r="G912" s="148"/>
      <c r="H912" s="148"/>
      <c r="I912" s="148"/>
      <c r="J912" s="148"/>
      <c r="K912" s="148"/>
      <c r="L912" s="148"/>
      <c r="M912" s="148"/>
      <c r="N912" s="148"/>
      <c r="P912" s="149"/>
      <c r="Q912" s="143"/>
    </row>
    <row r="913" spans="3:17" x14ac:dyDescent="0.2">
      <c r="C913" s="148"/>
      <c r="D913" s="148"/>
      <c r="E913" s="148"/>
      <c r="F913" s="148"/>
      <c r="G913" s="148"/>
      <c r="H913" s="148"/>
      <c r="I913" s="148"/>
      <c r="J913" s="148"/>
      <c r="K913" s="148"/>
      <c r="L913" s="148"/>
      <c r="M913" s="148"/>
      <c r="N913" s="148"/>
      <c r="P913" s="149"/>
      <c r="Q913" s="143"/>
    </row>
    <row r="914" spans="3:17" x14ac:dyDescent="0.2">
      <c r="C914" s="148"/>
      <c r="D914" s="148"/>
      <c r="E914" s="148"/>
      <c r="F914" s="148"/>
      <c r="G914" s="148"/>
      <c r="H914" s="148"/>
      <c r="I914" s="148"/>
      <c r="J914" s="148"/>
      <c r="K914" s="148"/>
      <c r="L914" s="148"/>
      <c r="M914" s="148"/>
      <c r="N914" s="148"/>
      <c r="P914" s="149"/>
      <c r="Q914" s="143"/>
    </row>
    <row r="915" spans="3:17" x14ac:dyDescent="0.2">
      <c r="C915" s="148"/>
      <c r="D915" s="148"/>
      <c r="E915" s="148"/>
      <c r="F915" s="148"/>
      <c r="G915" s="148"/>
      <c r="H915" s="148"/>
      <c r="I915" s="148"/>
      <c r="J915" s="148"/>
      <c r="K915" s="148"/>
      <c r="L915" s="148"/>
      <c r="M915" s="148"/>
      <c r="N915" s="148"/>
      <c r="P915" s="149"/>
      <c r="Q915" s="143"/>
    </row>
    <row r="916" spans="3:17" x14ac:dyDescent="0.2">
      <c r="C916" s="148"/>
      <c r="D916" s="148"/>
      <c r="E916" s="148"/>
      <c r="F916" s="148"/>
      <c r="G916" s="148"/>
      <c r="H916" s="148"/>
      <c r="I916" s="148"/>
      <c r="J916" s="148"/>
      <c r="K916" s="148"/>
      <c r="L916" s="148"/>
      <c r="M916" s="148"/>
      <c r="N916" s="148"/>
      <c r="P916" s="149"/>
      <c r="Q916" s="143"/>
    </row>
    <row r="917" spans="3:17" x14ac:dyDescent="0.2">
      <c r="C917" s="148"/>
      <c r="D917" s="148"/>
      <c r="E917" s="148"/>
      <c r="F917" s="148"/>
      <c r="G917" s="148"/>
      <c r="H917" s="148"/>
      <c r="I917" s="148"/>
      <c r="J917" s="148"/>
      <c r="K917" s="148"/>
      <c r="L917" s="148"/>
      <c r="M917" s="148"/>
      <c r="N917" s="148"/>
      <c r="P917" s="149"/>
      <c r="Q917" s="143"/>
    </row>
    <row r="918" spans="3:17" x14ac:dyDescent="0.2">
      <c r="C918" s="148"/>
      <c r="D918" s="148"/>
      <c r="E918" s="148"/>
      <c r="F918" s="148"/>
      <c r="G918" s="148"/>
      <c r="H918" s="148"/>
      <c r="I918" s="148"/>
      <c r="J918" s="148"/>
      <c r="K918" s="148"/>
      <c r="L918" s="148"/>
      <c r="M918" s="148"/>
      <c r="N918" s="148"/>
      <c r="P918" s="149"/>
      <c r="Q918" s="143"/>
    </row>
    <row r="919" spans="3:17" x14ac:dyDescent="0.2">
      <c r="C919" s="148"/>
      <c r="D919" s="148"/>
      <c r="E919" s="148"/>
      <c r="F919" s="148"/>
      <c r="G919" s="148"/>
      <c r="H919" s="148"/>
      <c r="I919" s="148"/>
      <c r="J919" s="148"/>
      <c r="K919" s="148"/>
      <c r="L919" s="148"/>
      <c r="M919" s="148"/>
      <c r="N919" s="148"/>
      <c r="P919" s="149"/>
      <c r="Q919" s="143"/>
    </row>
    <row r="920" spans="3:17" x14ac:dyDescent="0.2">
      <c r="C920" s="148"/>
      <c r="D920" s="148"/>
      <c r="E920" s="148"/>
      <c r="F920" s="148"/>
      <c r="G920" s="148"/>
      <c r="H920" s="148"/>
      <c r="I920" s="148"/>
      <c r="J920" s="148"/>
      <c r="K920" s="148"/>
      <c r="L920" s="148"/>
      <c r="M920" s="148"/>
      <c r="N920" s="148"/>
      <c r="P920" s="149"/>
      <c r="Q920" s="143"/>
    </row>
    <row r="921" spans="3:17" x14ac:dyDescent="0.2">
      <c r="C921" s="148"/>
      <c r="D921" s="148"/>
      <c r="E921" s="148"/>
      <c r="F921" s="148"/>
      <c r="G921" s="148"/>
      <c r="H921" s="148"/>
      <c r="I921" s="148"/>
      <c r="J921" s="148"/>
      <c r="K921" s="148"/>
      <c r="L921" s="148"/>
      <c r="M921" s="148"/>
      <c r="N921" s="148"/>
      <c r="P921" s="149"/>
      <c r="Q921" s="143"/>
    </row>
    <row r="922" spans="3:17" x14ac:dyDescent="0.2">
      <c r="C922" s="148"/>
      <c r="D922" s="148"/>
      <c r="E922" s="148"/>
      <c r="F922" s="148"/>
      <c r="G922" s="148"/>
      <c r="H922" s="148"/>
      <c r="I922" s="148"/>
      <c r="J922" s="148"/>
      <c r="K922" s="148"/>
      <c r="L922" s="148"/>
      <c r="M922" s="148"/>
      <c r="N922" s="148"/>
      <c r="P922" s="149"/>
      <c r="Q922" s="143"/>
    </row>
    <row r="923" spans="3:17" x14ac:dyDescent="0.2">
      <c r="C923" s="148"/>
      <c r="D923" s="148"/>
      <c r="E923" s="148"/>
      <c r="F923" s="148"/>
      <c r="G923" s="148"/>
      <c r="H923" s="148"/>
      <c r="I923" s="148"/>
      <c r="J923" s="148"/>
      <c r="K923" s="148"/>
      <c r="L923" s="148"/>
      <c r="M923" s="148"/>
      <c r="N923" s="148"/>
      <c r="P923" s="149"/>
      <c r="Q923" s="143"/>
    </row>
    <row r="924" spans="3:17" x14ac:dyDescent="0.2">
      <c r="C924" s="148"/>
      <c r="D924" s="148"/>
      <c r="E924" s="148"/>
      <c r="F924" s="148"/>
      <c r="G924" s="148"/>
      <c r="H924" s="148"/>
      <c r="I924" s="148"/>
      <c r="J924" s="148"/>
      <c r="K924" s="148"/>
      <c r="L924" s="148"/>
      <c r="M924" s="148"/>
      <c r="N924" s="148"/>
      <c r="P924" s="149"/>
      <c r="Q924" s="143"/>
    </row>
    <row r="925" spans="3:17" x14ac:dyDescent="0.2">
      <c r="C925" s="148"/>
      <c r="D925" s="148"/>
      <c r="E925" s="148"/>
      <c r="F925" s="148"/>
      <c r="G925" s="148"/>
      <c r="H925" s="148"/>
      <c r="I925" s="148"/>
      <c r="J925" s="148"/>
      <c r="K925" s="148"/>
      <c r="L925" s="148"/>
      <c r="M925" s="148"/>
      <c r="N925" s="148"/>
      <c r="P925" s="149"/>
      <c r="Q925" s="143"/>
    </row>
    <row r="926" spans="3:17" x14ac:dyDescent="0.2">
      <c r="C926" s="148"/>
      <c r="D926" s="148"/>
      <c r="E926" s="148"/>
      <c r="F926" s="148"/>
      <c r="G926" s="148"/>
      <c r="H926" s="148"/>
      <c r="I926" s="148"/>
      <c r="J926" s="148"/>
      <c r="K926" s="148"/>
      <c r="L926" s="148"/>
      <c r="M926" s="148"/>
      <c r="N926" s="148"/>
      <c r="P926" s="149"/>
      <c r="Q926" s="143"/>
    </row>
    <row r="927" spans="3:17" x14ac:dyDescent="0.2">
      <c r="C927" s="148"/>
      <c r="D927" s="148"/>
      <c r="E927" s="148"/>
      <c r="F927" s="148"/>
      <c r="G927" s="148"/>
      <c r="H927" s="148"/>
      <c r="I927" s="148"/>
      <c r="J927" s="148"/>
      <c r="K927" s="148"/>
      <c r="L927" s="148"/>
      <c r="M927" s="148"/>
      <c r="N927" s="148"/>
      <c r="P927" s="149"/>
      <c r="Q927" s="143"/>
    </row>
    <row r="928" spans="3:17" x14ac:dyDescent="0.2">
      <c r="C928" s="148"/>
      <c r="D928" s="148"/>
      <c r="E928" s="148"/>
      <c r="F928" s="148"/>
      <c r="G928" s="148"/>
      <c r="H928" s="148"/>
      <c r="I928" s="148"/>
      <c r="J928" s="148"/>
      <c r="K928" s="148"/>
      <c r="L928" s="148"/>
      <c r="M928" s="148"/>
      <c r="N928" s="148"/>
      <c r="P928" s="149"/>
      <c r="Q928" s="143"/>
    </row>
    <row r="929" spans="3:17" x14ac:dyDescent="0.2">
      <c r="C929" s="148"/>
      <c r="D929" s="148"/>
      <c r="E929" s="148"/>
      <c r="F929" s="148"/>
      <c r="G929" s="148"/>
      <c r="H929" s="148"/>
      <c r="I929" s="148"/>
      <c r="J929" s="148"/>
      <c r="K929" s="148"/>
      <c r="L929" s="148"/>
      <c r="M929" s="148"/>
      <c r="N929" s="148"/>
      <c r="P929" s="149"/>
      <c r="Q929" s="143"/>
    </row>
    <row r="930" spans="3:17" x14ac:dyDescent="0.2">
      <c r="C930" s="148"/>
      <c r="D930" s="148"/>
      <c r="E930" s="148"/>
      <c r="F930" s="148"/>
      <c r="G930" s="148"/>
      <c r="H930" s="148"/>
      <c r="I930" s="148"/>
      <c r="J930" s="148"/>
      <c r="K930" s="148"/>
      <c r="L930" s="148"/>
      <c r="M930" s="148"/>
      <c r="N930" s="148"/>
      <c r="P930" s="149"/>
      <c r="Q930" s="143"/>
    </row>
    <row r="931" spans="3:17" x14ac:dyDescent="0.2">
      <c r="C931" s="148"/>
      <c r="D931" s="148"/>
      <c r="E931" s="148"/>
      <c r="F931" s="148"/>
      <c r="G931" s="148"/>
      <c r="H931" s="148"/>
      <c r="I931" s="148"/>
      <c r="J931" s="148"/>
      <c r="K931" s="148"/>
      <c r="L931" s="148"/>
      <c r="M931" s="148"/>
      <c r="N931" s="148"/>
      <c r="P931" s="149"/>
      <c r="Q931" s="143"/>
    </row>
    <row r="932" spans="3:17" x14ac:dyDescent="0.2">
      <c r="C932" s="148"/>
      <c r="D932" s="148"/>
      <c r="E932" s="148"/>
      <c r="F932" s="148"/>
      <c r="G932" s="148"/>
      <c r="H932" s="148"/>
      <c r="I932" s="148"/>
      <c r="J932" s="148"/>
      <c r="K932" s="148"/>
      <c r="L932" s="148"/>
      <c r="M932" s="148"/>
      <c r="N932" s="148"/>
      <c r="P932" s="149"/>
      <c r="Q932" s="143"/>
    </row>
    <row r="933" spans="3:17" x14ac:dyDescent="0.2">
      <c r="C933" s="148"/>
      <c r="D933" s="148"/>
      <c r="E933" s="148"/>
      <c r="F933" s="148"/>
      <c r="G933" s="148"/>
      <c r="H933" s="148"/>
      <c r="I933" s="148"/>
      <c r="J933" s="148"/>
      <c r="K933" s="148"/>
      <c r="L933" s="148"/>
      <c r="M933" s="148"/>
      <c r="N933" s="148"/>
      <c r="P933" s="149"/>
      <c r="Q933" s="143"/>
    </row>
    <row r="934" spans="3:17" x14ac:dyDescent="0.2">
      <c r="C934" s="148"/>
      <c r="D934" s="148"/>
      <c r="E934" s="148"/>
      <c r="F934" s="148"/>
      <c r="G934" s="148"/>
      <c r="H934" s="148"/>
      <c r="I934" s="148"/>
      <c r="J934" s="148"/>
      <c r="K934" s="148"/>
      <c r="L934" s="148"/>
      <c r="M934" s="148"/>
      <c r="N934" s="148"/>
      <c r="P934" s="149"/>
      <c r="Q934" s="143"/>
    </row>
    <row r="935" spans="3:17" x14ac:dyDescent="0.2">
      <c r="C935" s="148"/>
      <c r="D935" s="148"/>
      <c r="E935" s="148"/>
      <c r="F935" s="148"/>
      <c r="G935" s="148"/>
      <c r="H935" s="148"/>
      <c r="I935" s="148"/>
      <c r="J935" s="148"/>
      <c r="K935" s="148"/>
      <c r="L935" s="148"/>
      <c r="M935" s="148"/>
      <c r="N935" s="148"/>
      <c r="P935" s="149"/>
      <c r="Q935" s="143"/>
    </row>
    <row r="936" spans="3:17" x14ac:dyDescent="0.2">
      <c r="C936" s="148"/>
      <c r="D936" s="148"/>
      <c r="E936" s="148"/>
      <c r="F936" s="148"/>
      <c r="G936" s="148"/>
      <c r="H936" s="148"/>
      <c r="I936" s="148"/>
      <c r="J936" s="148"/>
      <c r="K936" s="148"/>
      <c r="L936" s="148"/>
      <c r="M936" s="148"/>
      <c r="N936" s="148"/>
      <c r="P936" s="149"/>
      <c r="Q936" s="143"/>
    </row>
    <row r="937" spans="3:17" x14ac:dyDescent="0.2">
      <c r="C937" s="148"/>
      <c r="D937" s="148"/>
      <c r="E937" s="148"/>
      <c r="F937" s="148"/>
      <c r="G937" s="148"/>
      <c r="H937" s="148"/>
      <c r="I937" s="148"/>
      <c r="J937" s="148"/>
      <c r="K937" s="148"/>
      <c r="L937" s="148"/>
      <c r="M937" s="148"/>
      <c r="N937" s="148"/>
      <c r="P937" s="149"/>
      <c r="Q937" s="143"/>
    </row>
    <row r="938" spans="3:17" x14ac:dyDescent="0.2">
      <c r="C938" s="148"/>
      <c r="D938" s="148"/>
      <c r="E938" s="148"/>
      <c r="F938" s="148"/>
      <c r="G938" s="148"/>
      <c r="H938" s="148"/>
      <c r="I938" s="148"/>
      <c r="J938" s="148"/>
      <c r="K938" s="148"/>
      <c r="L938" s="148"/>
      <c r="M938" s="148"/>
      <c r="N938" s="148"/>
      <c r="P938" s="149"/>
      <c r="Q938" s="143"/>
    </row>
    <row r="939" spans="3:17" x14ac:dyDescent="0.2">
      <c r="C939" s="148"/>
      <c r="D939" s="148"/>
      <c r="E939" s="148"/>
      <c r="F939" s="148"/>
      <c r="G939" s="148"/>
      <c r="H939" s="148"/>
      <c r="I939" s="148"/>
      <c r="J939" s="148"/>
      <c r="K939" s="148"/>
      <c r="L939" s="148"/>
      <c r="M939" s="148"/>
      <c r="N939" s="148"/>
      <c r="P939" s="149"/>
      <c r="Q939" s="143"/>
    </row>
    <row r="940" spans="3:17" x14ac:dyDescent="0.2">
      <c r="C940" s="148"/>
      <c r="D940" s="148"/>
      <c r="E940" s="148"/>
      <c r="F940" s="148"/>
      <c r="G940" s="148"/>
      <c r="H940" s="148"/>
      <c r="I940" s="148"/>
      <c r="J940" s="148"/>
      <c r="K940" s="148"/>
      <c r="L940" s="148"/>
      <c r="M940" s="148"/>
      <c r="N940" s="148"/>
      <c r="P940" s="149"/>
      <c r="Q940" s="143"/>
    </row>
    <row r="941" spans="3:17" x14ac:dyDescent="0.2">
      <c r="C941" s="148"/>
      <c r="D941" s="148"/>
      <c r="E941" s="148"/>
      <c r="F941" s="148"/>
      <c r="G941" s="148"/>
      <c r="H941" s="148"/>
      <c r="I941" s="148"/>
      <c r="J941" s="148"/>
      <c r="K941" s="148"/>
      <c r="L941" s="148"/>
      <c r="M941" s="148"/>
      <c r="N941" s="148"/>
      <c r="P941" s="149"/>
      <c r="Q941" s="143"/>
    </row>
    <row r="942" spans="3:17" x14ac:dyDescent="0.2">
      <c r="C942" s="148"/>
      <c r="D942" s="148"/>
      <c r="E942" s="148"/>
      <c r="F942" s="148"/>
      <c r="G942" s="148"/>
      <c r="H942" s="148"/>
      <c r="I942" s="148"/>
      <c r="J942" s="148"/>
      <c r="K942" s="148"/>
      <c r="L942" s="148"/>
      <c r="M942" s="148"/>
      <c r="N942" s="148"/>
      <c r="P942" s="149"/>
      <c r="Q942" s="143"/>
    </row>
    <row r="943" spans="3:17" x14ac:dyDescent="0.2">
      <c r="C943" s="148"/>
      <c r="D943" s="148"/>
      <c r="E943" s="148"/>
      <c r="F943" s="148"/>
      <c r="G943" s="148"/>
      <c r="H943" s="148"/>
      <c r="I943" s="148"/>
      <c r="J943" s="148"/>
      <c r="K943" s="148"/>
      <c r="L943" s="148"/>
      <c r="M943" s="148"/>
      <c r="N943" s="148"/>
      <c r="P943" s="149"/>
      <c r="Q943" s="143"/>
    </row>
    <row r="944" spans="3:17" x14ac:dyDescent="0.2">
      <c r="C944" s="148"/>
      <c r="D944" s="148"/>
      <c r="E944" s="148"/>
      <c r="F944" s="148"/>
      <c r="G944" s="148"/>
      <c r="H944" s="148"/>
      <c r="I944" s="148"/>
      <c r="J944" s="148"/>
      <c r="K944" s="148"/>
      <c r="L944" s="148"/>
      <c r="M944" s="148"/>
      <c r="N944" s="148"/>
      <c r="P944" s="149"/>
      <c r="Q944" s="143"/>
    </row>
    <row r="945" spans="3:17" x14ac:dyDescent="0.2">
      <c r="C945" s="148"/>
      <c r="D945" s="148"/>
      <c r="E945" s="148"/>
      <c r="F945" s="148"/>
      <c r="G945" s="148"/>
      <c r="H945" s="148"/>
      <c r="I945" s="148"/>
      <c r="J945" s="148"/>
      <c r="K945" s="148"/>
      <c r="L945" s="148"/>
      <c r="M945" s="148"/>
      <c r="N945" s="148"/>
      <c r="P945" s="149"/>
      <c r="Q945" s="143"/>
    </row>
    <row r="946" spans="3:17" x14ac:dyDescent="0.2">
      <c r="C946" s="148"/>
      <c r="D946" s="148"/>
      <c r="E946" s="148"/>
      <c r="F946" s="148"/>
      <c r="G946" s="148"/>
      <c r="H946" s="148"/>
      <c r="I946" s="148"/>
      <c r="J946" s="148"/>
      <c r="K946" s="148"/>
      <c r="L946" s="148"/>
      <c r="M946" s="148"/>
      <c r="N946" s="148"/>
      <c r="P946" s="149"/>
      <c r="Q946" s="143"/>
    </row>
    <row r="947" spans="3:17" x14ac:dyDescent="0.2">
      <c r="C947" s="148"/>
      <c r="D947" s="148"/>
      <c r="E947" s="148"/>
      <c r="F947" s="148"/>
      <c r="G947" s="148"/>
      <c r="H947" s="148"/>
      <c r="I947" s="148"/>
      <c r="J947" s="148"/>
      <c r="K947" s="148"/>
      <c r="L947" s="148"/>
      <c r="M947" s="148"/>
      <c r="N947" s="148"/>
      <c r="P947" s="149"/>
      <c r="Q947" s="143"/>
    </row>
    <row r="948" spans="3:17" x14ac:dyDescent="0.2">
      <c r="C948" s="148"/>
      <c r="D948" s="148"/>
      <c r="E948" s="148"/>
      <c r="F948" s="148"/>
      <c r="G948" s="148"/>
      <c r="H948" s="148"/>
      <c r="I948" s="148"/>
      <c r="J948" s="148"/>
      <c r="K948" s="148"/>
      <c r="L948" s="148"/>
      <c r="M948" s="148"/>
      <c r="N948" s="148"/>
      <c r="P948" s="149"/>
      <c r="Q948" s="143"/>
    </row>
    <row r="949" spans="3:17" x14ac:dyDescent="0.2">
      <c r="C949" s="148"/>
      <c r="D949" s="148"/>
      <c r="E949" s="148"/>
      <c r="F949" s="148"/>
      <c r="G949" s="148"/>
      <c r="H949" s="148"/>
      <c r="I949" s="148"/>
      <c r="J949" s="148"/>
      <c r="K949" s="148"/>
      <c r="L949" s="148"/>
      <c r="M949" s="148"/>
      <c r="N949" s="148"/>
      <c r="P949" s="149"/>
      <c r="Q949" s="143"/>
    </row>
    <row r="950" spans="3:17" x14ac:dyDescent="0.2">
      <c r="C950" s="148"/>
      <c r="D950" s="148"/>
      <c r="E950" s="148"/>
      <c r="F950" s="148"/>
      <c r="G950" s="148"/>
      <c r="H950" s="148"/>
      <c r="I950" s="148"/>
      <c r="J950" s="148"/>
      <c r="K950" s="148"/>
      <c r="L950" s="148"/>
      <c r="M950" s="148"/>
      <c r="N950" s="148"/>
      <c r="P950" s="149"/>
      <c r="Q950" s="143"/>
    </row>
    <row r="951" spans="3:17" x14ac:dyDescent="0.2">
      <c r="C951" s="148"/>
      <c r="D951" s="148"/>
      <c r="E951" s="148"/>
      <c r="F951" s="148"/>
      <c r="G951" s="148"/>
      <c r="H951" s="148"/>
      <c r="I951" s="148"/>
      <c r="J951" s="148"/>
      <c r="K951" s="148"/>
      <c r="L951" s="148"/>
      <c r="M951" s="148"/>
      <c r="N951" s="148"/>
      <c r="P951" s="149"/>
      <c r="Q951" s="143"/>
    </row>
    <row r="952" spans="3:17" x14ac:dyDescent="0.2">
      <c r="C952" s="148"/>
      <c r="D952" s="148"/>
      <c r="E952" s="148"/>
      <c r="F952" s="148"/>
      <c r="G952" s="148"/>
      <c r="H952" s="148"/>
      <c r="I952" s="148"/>
      <c r="J952" s="148"/>
      <c r="K952" s="148"/>
      <c r="L952" s="148"/>
      <c r="M952" s="148"/>
      <c r="N952" s="148"/>
      <c r="P952" s="149"/>
      <c r="Q952" s="143"/>
    </row>
    <row r="953" spans="3:17" x14ac:dyDescent="0.2">
      <c r="C953" s="148"/>
      <c r="D953" s="148"/>
      <c r="E953" s="148"/>
      <c r="F953" s="148"/>
      <c r="G953" s="148"/>
      <c r="H953" s="148"/>
      <c r="I953" s="148"/>
      <c r="J953" s="148"/>
      <c r="K953" s="148"/>
      <c r="L953" s="148"/>
      <c r="M953" s="148"/>
      <c r="N953" s="148"/>
      <c r="P953" s="149"/>
      <c r="Q953" s="143"/>
    </row>
    <row r="954" spans="3:17" x14ac:dyDescent="0.2">
      <c r="C954" s="148"/>
      <c r="D954" s="148"/>
      <c r="E954" s="148"/>
      <c r="F954" s="148"/>
      <c r="G954" s="148"/>
      <c r="H954" s="148"/>
      <c r="I954" s="148"/>
      <c r="J954" s="148"/>
      <c r="K954" s="148"/>
      <c r="L954" s="148"/>
      <c r="M954" s="148"/>
      <c r="N954" s="148"/>
      <c r="P954" s="149"/>
      <c r="Q954" s="143"/>
    </row>
    <row r="955" spans="3:17" x14ac:dyDescent="0.2">
      <c r="C955" s="148"/>
      <c r="D955" s="148"/>
      <c r="E955" s="148"/>
      <c r="F955" s="148"/>
      <c r="G955" s="148"/>
      <c r="H955" s="148"/>
      <c r="I955" s="148"/>
      <c r="J955" s="148"/>
      <c r="K955" s="148"/>
      <c r="L955" s="148"/>
      <c r="M955" s="148"/>
      <c r="N955" s="148"/>
      <c r="P955" s="149"/>
      <c r="Q955" s="143"/>
    </row>
    <row r="956" spans="3:17" x14ac:dyDescent="0.2">
      <c r="C956" s="148"/>
      <c r="D956" s="148"/>
      <c r="E956" s="148"/>
      <c r="F956" s="148"/>
      <c r="G956" s="148"/>
      <c r="H956" s="148"/>
      <c r="I956" s="148"/>
      <c r="J956" s="148"/>
      <c r="K956" s="148"/>
      <c r="L956" s="148"/>
      <c r="M956" s="148"/>
      <c r="N956" s="148"/>
      <c r="P956" s="149"/>
      <c r="Q956" s="143"/>
    </row>
    <row r="957" spans="3:17" x14ac:dyDescent="0.2">
      <c r="C957" s="148"/>
      <c r="D957" s="148"/>
      <c r="E957" s="148"/>
      <c r="F957" s="148"/>
      <c r="G957" s="148"/>
      <c r="H957" s="148"/>
      <c r="I957" s="148"/>
      <c r="J957" s="148"/>
      <c r="K957" s="148"/>
      <c r="L957" s="148"/>
      <c r="M957" s="148"/>
      <c r="N957" s="148"/>
      <c r="P957" s="149"/>
      <c r="Q957" s="143"/>
    </row>
    <row r="958" spans="3:17" x14ac:dyDescent="0.2">
      <c r="C958" s="148"/>
      <c r="D958" s="148"/>
      <c r="E958" s="148"/>
      <c r="F958" s="148"/>
      <c r="G958" s="148"/>
      <c r="H958" s="148"/>
      <c r="I958" s="148"/>
      <c r="J958" s="148"/>
      <c r="K958" s="148"/>
      <c r="L958" s="148"/>
      <c r="M958" s="148"/>
      <c r="N958" s="148"/>
      <c r="P958" s="149"/>
      <c r="Q958" s="143"/>
    </row>
    <row r="959" spans="3:17" x14ac:dyDescent="0.2">
      <c r="C959" s="148"/>
      <c r="D959" s="148"/>
      <c r="E959" s="148"/>
      <c r="F959" s="148"/>
      <c r="G959" s="148"/>
      <c r="H959" s="148"/>
      <c r="I959" s="148"/>
      <c r="J959" s="148"/>
      <c r="K959" s="148"/>
      <c r="L959" s="148"/>
      <c r="M959" s="148"/>
      <c r="N959" s="148"/>
      <c r="P959" s="149"/>
      <c r="Q959" s="143"/>
    </row>
    <row r="960" spans="3:17" x14ac:dyDescent="0.2">
      <c r="C960" s="148"/>
      <c r="D960" s="148"/>
      <c r="E960" s="148"/>
      <c r="F960" s="148"/>
      <c r="G960" s="148"/>
      <c r="H960" s="148"/>
      <c r="I960" s="148"/>
      <c r="J960" s="148"/>
      <c r="K960" s="148"/>
      <c r="L960" s="148"/>
      <c r="M960" s="148"/>
      <c r="N960" s="148"/>
      <c r="P960" s="149"/>
      <c r="Q960" s="143"/>
    </row>
    <row r="961" spans="3:17" x14ac:dyDescent="0.2">
      <c r="C961" s="148"/>
      <c r="D961" s="148"/>
      <c r="E961" s="148"/>
      <c r="F961" s="148"/>
      <c r="G961" s="148"/>
      <c r="H961" s="148"/>
      <c r="I961" s="148"/>
      <c r="J961" s="148"/>
      <c r="K961" s="148"/>
      <c r="L961" s="148"/>
      <c r="M961" s="148"/>
      <c r="N961" s="148"/>
      <c r="P961" s="149"/>
      <c r="Q961" s="143"/>
    </row>
    <row r="962" spans="3:17" x14ac:dyDescent="0.2">
      <c r="C962" s="148"/>
      <c r="D962" s="148"/>
      <c r="E962" s="148"/>
      <c r="F962" s="148"/>
      <c r="G962" s="148"/>
      <c r="H962" s="148"/>
      <c r="I962" s="148"/>
      <c r="J962" s="148"/>
      <c r="K962" s="148"/>
      <c r="L962" s="148"/>
      <c r="M962" s="148"/>
      <c r="N962" s="148"/>
      <c r="P962" s="149"/>
      <c r="Q962" s="143"/>
    </row>
    <row r="963" spans="3:17" x14ac:dyDescent="0.2">
      <c r="C963" s="148"/>
      <c r="D963" s="148"/>
      <c r="E963" s="148"/>
      <c r="F963" s="148"/>
      <c r="G963" s="148"/>
      <c r="H963" s="148"/>
      <c r="I963" s="148"/>
      <c r="J963" s="148"/>
      <c r="K963" s="148"/>
      <c r="L963" s="148"/>
      <c r="M963" s="148"/>
      <c r="N963" s="148"/>
      <c r="P963" s="149"/>
      <c r="Q963" s="143"/>
    </row>
    <row r="964" spans="3:17" x14ac:dyDescent="0.2">
      <c r="C964" s="148"/>
      <c r="D964" s="148"/>
      <c r="E964" s="148"/>
      <c r="F964" s="148"/>
      <c r="G964" s="148"/>
      <c r="H964" s="148"/>
      <c r="I964" s="148"/>
      <c r="J964" s="148"/>
      <c r="K964" s="148"/>
      <c r="L964" s="148"/>
      <c r="M964" s="148"/>
      <c r="N964" s="148"/>
      <c r="P964" s="149"/>
      <c r="Q964" s="143"/>
    </row>
    <row r="965" spans="3:17" x14ac:dyDescent="0.2">
      <c r="C965" s="148"/>
      <c r="D965" s="148"/>
      <c r="E965" s="148"/>
      <c r="F965" s="148"/>
      <c r="G965" s="148"/>
      <c r="H965" s="148"/>
      <c r="I965" s="148"/>
      <c r="J965" s="148"/>
      <c r="K965" s="148"/>
      <c r="L965" s="148"/>
      <c r="M965" s="148"/>
      <c r="N965" s="148"/>
      <c r="P965" s="149"/>
      <c r="Q965" s="143"/>
    </row>
    <row r="966" spans="3:17" x14ac:dyDescent="0.2">
      <c r="C966" s="148"/>
      <c r="D966" s="148"/>
      <c r="E966" s="148"/>
      <c r="F966" s="148"/>
      <c r="G966" s="148"/>
      <c r="H966" s="148"/>
      <c r="I966" s="148"/>
      <c r="J966" s="148"/>
      <c r="K966" s="148"/>
      <c r="L966" s="148"/>
      <c r="M966" s="148"/>
      <c r="N966" s="148"/>
      <c r="P966" s="149"/>
      <c r="Q966" s="143"/>
    </row>
    <row r="967" spans="3:17" x14ac:dyDescent="0.2">
      <c r="C967" s="148"/>
      <c r="D967" s="148"/>
      <c r="E967" s="148"/>
      <c r="F967" s="148"/>
      <c r="G967" s="148"/>
      <c r="H967" s="148"/>
      <c r="I967" s="148"/>
      <c r="J967" s="148"/>
      <c r="K967" s="148"/>
      <c r="L967" s="148"/>
      <c r="M967" s="148"/>
      <c r="N967" s="148"/>
      <c r="P967" s="149"/>
      <c r="Q967" s="143"/>
    </row>
    <row r="968" spans="3:17" x14ac:dyDescent="0.2">
      <c r="C968" s="148"/>
      <c r="D968" s="148"/>
      <c r="E968" s="148"/>
      <c r="F968" s="148"/>
      <c r="G968" s="148"/>
      <c r="H968" s="148"/>
      <c r="I968" s="148"/>
      <c r="J968" s="148"/>
      <c r="K968" s="148"/>
      <c r="L968" s="148"/>
      <c r="M968" s="148"/>
      <c r="N968" s="148"/>
      <c r="P968" s="149"/>
      <c r="Q968" s="143"/>
    </row>
    <row r="969" spans="3:17" x14ac:dyDescent="0.2">
      <c r="C969" s="148"/>
      <c r="D969" s="148"/>
      <c r="E969" s="148"/>
      <c r="F969" s="148"/>
      <c r="G969" s="148"/>
      <c r="H969" s="148"/>
      <c r="I969" s="148"/>
      <c r="J969" s="148"/>
      <c r="K969" s="148"/>
      <c r="L969" s="148"/>
      <c r="M969" s="148"/>
      <c r="N969" s="148"/>
      <c r="P969" s="149"/>
      <c r="Q969" s="143"/>
    </row>
    <row r="970" spans="3:17" x14ac:dyDescent="0.2">
      <c r="C970" s="148"/>
      <c r="D970" s="148"/>
      <c r="E970" s="148"/>
      <c r="F970" s="148"/>
      <c r="G970" s="148"/>
      <c r="H970" s="148"/>
      <c r="I970" s="148"/>
      <c r="J970" s="148"/>
      <c r="K970" s="148"/>
      <c r="L970" s="148"/>
      <c r="M970" s="148"/>
      <c r="N970" s="148"/>
      <c r="P970" s="149"/>
      <c r="Q970" s="143"/>
    </row>
    <row r="971" spans="3:17" x14ac:dyDescent="0.2">
      <c r="C971" s="148"/>
      <c r="D971" s="148"/>
      <c r="E971" s="148"/>
      <c r="F971" s="148"/>
      <c r="G971" s="148"/>
      <c r="H971" s="148"/>
      <c r="I971" s="148"/>
      <c r="J971" s="148"/>
      <c r="K971" s="148"/>
      <c r="L971" s="148"/>
      <c r="M971" s="148"/>
      <c r="N971" s="148"/>
      <c r="P971" s="149"/>
      <c r="Q971" s="143"/>
    </row>
    <row r="972" spans="3:17" x14ac:dyDescent="0.2">
      <c r="C972" s="148"/>
      <c r="D972" s="148"/>
      <c r="E972" s="148"/>
      <c r="F972" s="148"/>
      <c r="G972" s="148"/>
      <c r="H972" s="148"/>
      <c r="I972" s="148"/>
      <c r="J972" s="148"/>
      <c r="K972" s="148"/>
      <c r="L972" s="148"/>
      <c r="M972" s="148"/>
      <c r="N972" s="148"/>
      <c r="P972" s="149"/>
      <c r="Q972" s="143"/>
    </row>
    <row r="973" spans="3:17" x14ac:dyDescent="0.2">
      <c r="C973" s="148"/>
      <c r="D973" s="148"/>
      <c r="E973" s="148"/>
      <c r="F973" s="148"/>
      <c r="G973" s="148"/>
      <c r="H973" s="148"/>
      <c r="I973" s="148"/>
      <c r="J973" s="148"/>
      <c r="K973" s="148"/>
      <c r="L973" s="148"/>
      <c r="M973" s="148"/>
      <c r="N973" s="148"/>
      <c r="P973" s="149"/>
      <c r="Q973" s="143"/>
    </row>
    <row r="974" spans="3:17" x14ac:dyDescent="0.2">
      <c r="C974" s="148"/>
      <c r="D974" s="148"/>
      <c r="E974" s="148"/>
      <c r="F974" s="148"/>
      <c r="G974" s="148"/>
      <c r="H974" s="148"/>
      <c r="I974" s="148"/>
      <c r="J974" s="148"/>
      <c r="K974" s="148"/>
      <c r="L974" s="148"/>
      <c r="M974" s="148"/>
      <c r="N974" s="148"/>
      <c r="P974" s="149"/>
      <c r="Q974" s="143"/>
    </row>
    <row r="975" spans="3:17" x14ac:dyDescent="0.2">
      <c r="C975" s="148"/>
      <c r="D975" s="148"/>
      <c r="E975" s="148"/>
      <c r="F975" s="148"/>
      <c r="G975" s="148"/>
      <c r="H975" s="148"/>
      <c r="I975" s="148"/>
      <c r="J975" s="148"/>
      <c r="K975" s="148"/>
      <c r="L975" s="148"/>
      <c r="M975" s="148"/>
      <c r="N975" s="148"/>
      <c r="P975" s="149"/>
      <c r="Q975" s="143"/>
    </row>
    <row r="976" spans="3:17" x14ac:dyDescent="0.2">
      <c r="C976" s="148"/>
      <c r="D976" s="148"/>
      <c r="E976" s="148"/>
      <c r="F976" s="148"/>
      <c r="G976" s="148"/>
      <c r="H976" s="148"/>
      <c r="I976" s="148"/>
      <c r="J976" s="148"/>
      <c r="K976" s="148"/>
      <c r="L976" s="148"/>
      <c r="M976" s="148"/>
      <c r="N976" s="148"/>
      <c r="P976" s="149"/>
      <c r="Q976" s="143"/>
    </row>
    <row r="977" spans="3:17" x14ac:dyDescent="0.2">
      <c r="C977" s="148"/>
      <c r="D977" s="148"/>
      <c r="E977" s="148"/>
      <c r="F977" s="148"/>
      <c r="G977" s="148"/>
      <c r="H977" s="148"/>
      <c r="I977" s="148"/>
      <c r="J977" s="148"/>
      <c r="K977" s="148"/>
      <c r="L977" s="148"/>
      <c r="M977" s="148"/>
      <c r="N977" s="148"/>
      <c r="P977" s="149"/>
      <c r="Q977" s="143"/>
    </row>
    <row r="978" spans="3:17" x14ac:dyDescent="0.2">
      <c r="C978" s="148"/>
      <c r="D978" s="148"/>
      <c r="E978" s="148"/>
      <c r="F978" s="148"/>
      <c r="G978" s="148"/>
      <c r="H978" s="148"/>
      <c r="I978" s="148"/>
      <c r="J978" s="148"/>
      <c r="K978" s="148"/>
      <c r="L978" s="148"/>
      <c r="M978" s="148"/>
      <c r="N978" s="148"/>
      <c r="P978" s="149"/>
      <c r="Q978" s="143"/>
    </row>
    <row r="979" spans="3:17" x14ac:dyDescent="0.2">
      <c r="C979" s="148"/>
      <c r="D979" s="148"/>
      <c r="E979" s="148"/>
      <c r="F979" s="148"/>
      <c r="G979" s="148"/>
      <c r="H979" s="148"/>
      <c r="I979" s="148"/>
      <c r="J979" s="148"/>
      <c r="K979" s="148"/>
      <c r="L979" s="148"/>
      <c r="M979" s="148"/>
      <c r="N979" s="148"/>
      <c r="P979" s="149"/>
      <c r="Q979" s="143"/>
    </row>
    <row r="980" spans="3:17" x14ac:dyDescent="0.2">
      <c r="C980" s="148"/>
      <c r="D980" s="148"/>
      <c r="E980" s="148"/>
      <c r="F980" s="148"/>
      <c r="G980" s="148"/>
      <c r="H980" s="148"/>
      <c r="I980" s="148"/>
      <c r="J980" s="148"/>
      <c r="K980" s="148"/>
      <c r="L980" s="148"/>
      <c r="M980" s="148"/>
      <c r="N980" s="148"/>
      <c r="P980" s="149"/>
      <c r="Q980" s="143"/>
    </row>
    <row r="981" spans="3:17" x14ac:dyDescent="0.2">
      <c r="C981" s="148"/>
      <c r="D981" s="148"/>
      <c r="E981" s="148"/>
      <c r="F981" s="148"/>
      <c r="G981" s="148"/>
      <c r="H981" s="148"/>
      <c r="I981" s="148"/>
      <c r="J981" s="148"/>
      <c r="K981" s="148"/>
      <c r="L981" s="148"/>
      <c r="M981" s="148"/>
      <c r="N981" s="148"/>
      <c r="P981" s="149"/>
      <c r="Q981" s="143"/>
    </row>
    <row r="982" spans="3:17" x14ac:dyDescent="0.2">
      <c r="C982" s="148"/>
      <c r="D982" s="148"/>
      <c r="E982" s="148"/>
      <c r="F982" s="148"/>
      <c r="G982" s="148"/>
      <c r="H982" s="148"/>
      <c r="I982" s="148"/>
      <c r="J982" s="148"/>
      <c r="K982" s="148"/>
      <c r="L982" s="148"/>
      <c r="M982" s="148"/>
      <c r="N982" s="148"/>
      <c r="P982" s="149"/>
      <c r="Q982" s="143"/>
    </row>
    <row r="983" spans="3:17" x14ac:dyDescent="0.2">
      <c r="C983" s="148"/>
      <c r="D983" s="148"/>
      <c r="E983" s="148"/>
      <c r="F983" s="148"/>
      <c r="G983" s="148"/>
      <c r="H983" s="148"/>
      <c r="I983" s="148"/>
      <c r="J983" s="148"/>
      <c r="K983" s="148"/>
      <c r="L983" s="148"/>
      <c r="M983" s="148"/>
      <c r="N983" s="148"/>
      <c r="P983" s="149"/>
      <c r="Q983" s="143"/>
    </row>
    <row r="984" spans="3:17" x14ac:dyDescent="0.2">
      <c r="C984" s="148"/>
      <c r="D984" s="148"/>
      <c r="E984" s="148"/>
      <c r="F984" s="148"/>
      <c r="G984" s="148"/>
      <c r="H984" s="148"/>
      <c r="I984" s="148"/>
      <c r="J984" s="148"/>
      <c r="K984" s="148"/>
      <c r="L984" s="148"/>
      <c r="M984" s="148"/>
      <c r="N984" s="148"/>
      <c r="P984" s="149"/>
      <c r="Q984" s="143"/>
    </row>
    <row r="985" spans="3:17" x14ac:dyDescent="0.2">
      <c r="C985" s="148"/>
      <c r="D985" s="148"/>
      <c r="E985" s="148"/>
      <c r="F985" s="148"/>
      <c r="G985" s="148"/>
      <c r="H985" s="148"/>
      <c r="I985" s="148"/>
      <c r="J985" s="148"/>
      <c r="K985" s="148"/>
      <c r="L985" s="148"/>
      <c r="M985" s="148"/>
      <c r="N985" s="148"/>
      <c r="P985" s="149"/>
      <c r="Q985" s="143"/>
    </row>
    <row r="986" spans="3:17" x14ac:dyDescent="0.2">
      <c r="C986" s="148"/>
      <c r="D986" s="148"/>
      <c r="E986" s="148"/>
      <c r="F986" s="148"/>
      <c r="G986" s="148"/>
      <c r="H986" s="148"/>
      <c r="I986" s="148"/>
      <c r="J986" s="148"/>
      <c r="K986" s="148"/>
      <c r="L986" s="148"/>
      <c r="M986" s="148"/>
      <c r="N986" s="148"/>
      <c r="P986" s="149"/>
      <c r="Q986" s="143"/>
    </row>
    <row r="987" spans="3:17" x14ac:dyDescent="0.2">
      <c r="C987" s="148"/>
      <c r="D987" s="148"/>
      <c r="E987" s="148"/>
      <c r="F987" s="148"/>
      <c r="G987" s="148"/>
      <c r="H987" s="148"/>
      <c r="I987" s="148"/>
      <c r="J987" s="148"/>
      <c r="K987" s="148"/>
      <c r="L987" s="148"/>
      <c r="M987" s="148"/>
      <c r="N987" s="148"/>
      <c r="P987" s="149"/>
      <c r="Q987" s="143"/>
    </row>
    <row r="988" spans="3:17" x14ac:dyDescent="0.2">
      <c r="C988" s="148"/>
      <c r="D988" s="148"/>
      <c r="E988" s="148"/>
      <c r="F988" s="148"/>
      <c r="G988" s="148"/>
      <c r="H988" s="148"/>
      <c r="I988" s="148"/>
      <c r="J988" s="148"/>
      <c r="K988" s="148"/>
      <c r="L988" s="148"/>
      <c r="M988" s="148"/>
      <c r="N988" s="148"/>
      <c r="P988" s="149"/>
      <c r="Q988" s="143"/>
    </row>
    <row r="989" spans="3:17" x14ac:dyDescent="0.2">
      <c r="C989" s="148"/>
      <c r="D989" s="148"/>
      <c r="E989" s="148"/>
      <c r="F989" s="148"/>
      <c r="G989" s="148"/>
      <c r="H989" s="148"/>
      <c r="I989" s="148"/>
      <c r="J989" s="148"/>
      <c r="K989" s="148"/>
      <c r="L989" s="148"/>
      <c r="M989" s="148"/>
      <c r="N989" s="148"/>
      <c r="P989" s="149"/>
      <c r="Q989" s="143"/>
    </row>
    <row r="990" spans="3:17" x14ac:dyDescent="0.2">
      <c r="C990" s="148"/>
      <c r="D990" s="148"/>
      <c r="E990" s="148"/>
      <c r="F990" s="148"/>
      <c r="G990" s="148"/>
      <c r="H990" s="148"/>
      <c r="I990" s="148"/>
      <c r="J990" s="148"/>
      <c r="K990" s="148"/>
      <c r="L990" s="148"/>
      <c r="M990" s="148"/>
      <c r="N990" s="148"/>
      <c r="P990" s="149"/>
      <c r="Q990" s="143"/>
    </row>
    <row r="991" spans="3:17" x14ac:dyDescent="0.2">
      <c r="C991" s="148"/>
      <c r="D991" s="148"/>
      <c r="E991" s="148"/>
      <c r="F991" s="148"/>
      <c r="G991" s="148"/>
      <c r="H991" s="148"/>
      <c r="I991" s="148"/>
      <c r="J991" s="148"/>
      <c r="K991" s="148"/>
      <c r="L991" s="148"/>
      <c r="M991" s="148"/>
      <c r="N991" s="148"/>
      <c r="P991" s="149"/>
      <c r="Q991" s="143"/>
    </row>
    <row r="992" spans="3:17" x14ac:dyDescent="0.2">
      <c r="C992" s="148"/>
      <c r="D992" s="148"/>
      <c r="E992" s="148"/>
      <c r="F992" s="148"/>
      <c r="G992" s="148"/>
      <c r="H992" s="148"/>
      <c r="I992" s="148"/>
      <c r="J992" s="148"/>
      <c r="K992" s="148"/>
      <c r="L992" s="148"/>
      <c r="M992" s="148"/>
      <c r="N992" s="148"/>
      <c r="P992" s="149"/>
      <c r="Q992" s="143"/>
    </row>
    <row r="993" spans="3:17" x14ac:dyDescent="0.2">
      <c r="C993" s="148"/>
      <c r="D993" s="148"/>
      <c r="E993" s="148"/>
      <c r="F993" s="148"/>
      <c r="G993" s="148"/>
      <c r="H993" s="148"/>
      <c r="I993" s="148"/>
      <c r="J993" s="148"/>
      <c r="K993" s="148"/>
      <c r="L993" s="148"/>
      <c r="M993" s="148"/>
      <c r="N993" s="148"/>
      <c r="P993" s="149"/>
      <c r="Q993" s="143"/>
    </row>
    <row r="994" spans="3:17" x14ac:dyDescent="0.2">
      <c r="C994" s="148"/>
      <c r="D994" s="148"/>
      <c r="E994" s="148"/>
      <c r="F994" s="148"/>
      <c r="G994" s="148"/>
      <c r="H994" s="148"/>
      <c r="I994" s="148"/>
      <c r="J994" s="148"/>
      <c r="K994" s="148"/>
      <c r="L994" s="148"/>
      <c r="M994" s="148"/>
      <c r="N994" s="148"/>
      <c r="P994" s="149"/>
      <c r="Q994" s="143"/>
    </row>
    <row r="995" spans="3:17" x14ac:dyDescent="0.2">
      <c r="C995" s="148"/>
      <c r="D995" s="148"/>
      <c r="E995" s="148"/>
      <c r="F995" s="148"/>
      <c r="G995" s="148"/>
      <c r="H995" s="148"/>
      <c r="I995" s="148"/>
      <c r="J995" s="148"/>
      <c r="K995" s="148"/>
      <c r="L995" s="148"/>
      <c r="M995" s="148"/>
      <c r="N995" s="148"/>
      <c r="P995" s="149"/>
      <c r="Q995" s="143"/>
    </row>
    <row r="996" spans="3:17" x14ac:dyDescent="0.2">
      <c r="C996" s="148"/>
      <c r="D996" s="148"/>
      <c r="E996" s="148"/>
      <c r="F996" s="148"/>
      <c r="G996" s="148"/>
      <c r="H996" s="148"/>
      <c r="I996" s="148"/>
      <c r="J996" s="148"/>
      <c r="K996" s="148"/>
      <c r="L996" s="148"/>
      <c r="M996" s="148"/>
      <c r="N996" s="148"/>
      <c r="P996" s="149"/>
      <c r="Q996" s="143"/>
    </row>
    <row r="997" spans="3:17" x14ac:dyDescent="0.2">
      <c r="C997" s="148"/>
      <c r="D997" s="148"/>
      <c r="E997" s="148"/>
      <c r="F997" s="148"/>
      <c r="G997" s="148"/>
      <c r="H997" s="148"/>
      <c r="I997" s="148"/>
      <c r="J997" s="148"/>
      <c r="K997" s="148"/>
      <c r="L997" s="148"/>
      <c r="M997" s="148"/>
      <c r="N997" s="148"/>
      <c r="P997" s="149"/>
      <c r="Q997" s="143"/>
    </row>
    <row r="998" spans="3:17" x14ac:dyDescent="0.2">
      <c r="C998" s="148"/>
      <c r="D998" s="148"/>
      <c r="E998" s="148"/>
      <c r="F998" s="148"/>
      <c r="G998" s="148"/>
      <c r="H998" s="148"/>
      <c r="I998" s="148"/>
      <c r="J998" s="148"/>
      <c r="K998" s="148"/>
      <c r="L998" s="148"/>
      <c r="M998" s="148"/>
      <c r="N998" s="148"/>
      <c r="P998" s="149"/>
      <c r="Q998" s="143"/>
    </row>
    <row r="999" spans="3:17" x14ac:dyDescent="0.2">
      <c r="C999" s="148"/>
      <c r="D999" s="148"/>
      <c r="E999" s="148"/>
      <c r="F999" s="148"/>
      <c r="G999" s="148"/>
      <c r="H999" s="148"/>
      <c r="I999" s="148"/>
      <c r="J999" s="148"/>
      <c r="K999" s="148"/>
      <c r="L999" s="148"/>
      <c r="M999" s="148"/>
      <c r="N999" s="148"/>
      <c r="P999" s="149"/>
      <c r="Q999" s="143"/>
    </row>
    <row r="1000" spans="3:17" x14ac:dyDescent="0.2">
      <c r="C1000" s="148"/>
      <c r="D1000" s="148"/>
      <c r="E1000" s="148"/>
      <c r="F1000" s="148"/>
      <c r="G1000" s="148"/>
      <c r="H1000" s="148"/>
      <c r="I1000" s="148"/>
      <c r="J1000" s="148"/>
      <c r="K1000" s="148"/>
      <c r="L1000" s="148"/>
      <c r="M1000" s="148"/>
      <c r="N1000" s="148"/>
      <c r="P1000" s="149"/>
      <c r="Q1000" s="143"/>
    </row>
    <row r="1001" spans="3:17" x14ac:dyDescent="0.2">
      <c r="C1001" s="148"/>
      <c r="D1001" s="148"/>
      <c r="E1001" s="148"/>
      <c r="F1001" s="148"/>
      <c r="G1001" s="148"/>
      <c r="H1001" s="148"/>
      <c r="I1001" s="148"/>
      <c r="J1001" s="148"/>
      <c r="K1001" s="148"/>
      <c r="L1001" s="148"/>
      <c r="M1001" s="148"/>
      <c r="N1001" s="148"/>
      <c r="P1001" s="149"/>
      <c r="Q1001" s="143"/>
    </row>
  </sheetData>
  <sheetProtection algorithmName="SHA-512" hashValue="SbOwXFUtdHzoqyWay542PdLRZstxBpBYcfm4sf9hy7zHT6fzca8ZiGTGGV1VUawSYxNNqK7Zxkar9XUnZoQGzA==" saltValue="2lhNgLNoxlvlW+ZJtsuUew==" spinCount="100000" sheet="1" objects="1" scenarios="1"/>
  <mergeCells count="10">
    <mergeCell ref="A3:H3"/>
    <mergeCell ref="A2:H2"/>
    <mergeCell ref="R41:U43"/>
    <mergeCell ref="C1:H1"/>
    <mergeCell ref="A41:C43"/>
    <mergeCell ref="G41:N43"/>
    <mergeCell ref="H39:P39"/>
    <mergeCell ref="G38:P38"/>
    <mergeCell ref="A38:B38"/>
    <mergeCell ref="A39:B39"/>
  </mergeCells>
  <conditionalFormatting sqref="A6:W36">
    <cfRule type="expression" dxfId="139" priority="44">
      <formula>$U6="x"</formula>
    </cfRule>
    <cfRule type="expression" dxfId="138" priority="45">
      <formula>WEEKDAY($A6,2)&gt;=6</formula>
    </cfRule>
  </conditionalFormatting>
  <pageMargins left="0.23622047244094491" right="0.23622047244094491" top="0.74803149606299213" bottom="0.74803149606299213" header="0.31496062992125984" footer="0.31496062992125984"/>
  <pageSetup paperSize="9" orientation="landscape" r:id="rId1"/>
  <ignoredErrors>
    <ignoredError sqref="O6 O7:O3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Dropdwon!$M$1:$M$2</xm:f>
          </x14:formula1>
          <xm:sqref>S6:S36</xm:sqref>
        </x14:dataValidation>
        <x14:dataValidation type="list" allowBlank="1" showInputMessage="1" showErrorMessage="1" xr:uid="{00000000-0002-0000-0200-000001000000}">
          <x14:formula1>
            <xm:f>Dropdwon!$B$9:$B$22</xm:f>
          </x14:formula1>
          <xm:sqref>T6:T36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99"/>
  <sheetViews>
    <sheetView zoomScaleNormal="100" workbookViewId="0">
      <selection activeCell="Z25" sqref="Z25"/>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DATEVALUE("01.02."&amp;STAMMDATENBLATT!$D$27)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IF(STAMMDATENBLATT!E4&lt;=STAMMDATENBLATT!$D$35,STAMMDATENBLATT!E4,STAMMDATENBLATT!$D$35)</f>
        <v>#VALUE!</v>
      </c>
      <c r="S1" s="145"/>
      <c r="U1" s="147"/>
      <c r="V1" s="146"/>
    </row>
    <row r="2" spans="1:23" ht="12.75" customHeight="1" x14ac:dyDescent="0.2">
      <c r="A2" s="362">
        <f>STAMMDATENBLATT!B26</f>
        <v>0</v>
      </c>
      <c r="B2" s="362"/>
      <c r="C2" s="362"/>
      <c r="D2" s="362"/>
      <c r="E2" s="362"/>
      <c r="F2" s="362"/>
      <c r="G2" s="362"/>
      <c r="H2" s="362"/>
      <c r="I2" s="148"/>
      <c r="J2" s="148"/>
      <c r="K2" s="148"/>
      <c r="L2" s="148"/>
      <c r="M2" s="148"/>
      <c r="N2" s="148"/>
      <c r="P2" s="143"/>
      <c r="Q2" s="143"/>
      <c r="U2" s="147"/>
      <c r="V2" s="146"/>
    </row>
    <row r="3" spans="1:23" ht="12.75" customHeight="1" x14ac:dyDescent="0.2">
      <c r="A3" s="362" t="e">
        <f>STAMMDATENBLATT!A26</f>
        <v>#N/A</v>
      </c>
      <c r="B3" s="362"/>
      <c r="C3" s="362"/>
      <c r="D3" s="362"/>
      <c r="E3" s="362"/>
      <c r="F3" s="362"/>
      <c r="G3" s="362"/>
      <c r="H3" s="362"/>
      <c r="I3" s="148"/>
      <c r="J3" s="148"/>
      <c r="K3" s="148"/>
      <c r="L3" s="148"/>
      <c r="M3" s="148"/>
      <c r="N3" s="148"/>
      <c r="P3" s="143"/>
      <c r="Q3" s="143"/>
      <c r="U3" s="147"/>
      <c r="V3" s="146"/>
    </row>
    <row r="4" spans="1:23" s="153" customFormat="1" x14ac:dyDescent="0.2">
      <c r="A4" s="150"/>
      <c r="B4" s="150"/>
      <c r="C4" s="151"/>
      <c r="D4" s="151"/>
      <c r="E4" s="151"/>
      <c r="F4" s="151"/>
      <c r="G4" s="151"/>
      <c r="H4" s="151"/>
      <c r="I4" s="152"/>
      <c r="J4" s="152"/>
      <c r="K4" s="152"/>
      <c r="L4" s="152"/>
      <c r="M4" s="152"/>
      <c r="N4" s="152"/>
      <c r="P4" s="155"/>
      <c r="Q4" s="155"/>
      <c r="U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3" si="0">SUM(P6-Q6)</f>
        <v>#VALUE!</v>
      </c>
      <c r="S6" s="174"/>
      <c r="T6" s="175"/>
      <c r="U6" s="176" t="e">
        <f>_xlfn.IFNA(VLOOKUP(A6,Feiertage!A:D,3,FALSE),"")</f>
        <v>#VALUE!</v>
      </c>
      <c r="V6" s="153" t="e">
        <f>_xlfn.IFNA(VLOOKUP(A6,Feiertage!A:D,4,FALSE),"")</f>
        <v>#VALUE!</v>
      </c>
      <c r="W6" s="177"/>
    </row>
    <row r="7" spans="1:23" x14ac:dyDescent="0.2">
      <c r="A7" s="164" t="e">
        <f>A6+1</f>
        <v>#VALUE!</v>
      </c>
      <c r="B7" s="165" t="e">
        <f t="shared" ref="B7:B33" si="1">WEEKNUM(A7,21)</f>
        <v>#VALUE!</v>
      </c>
      <c r="C7" s="166"/>
      <c r="D7" s="166"/>
      <c r="E7" s="167" t="e">
        <f t="shared" ref="E7:E33" si="2">IF(AND(WEEKDAY($A7,2)=6,HOUR(C7)&gt;=13),SUM((D7-C7)*1.2),IF(WEEKDAY($A7,2)=7,SUM((D7-C7)*1.25),IF(AND($U7="x",$V7&lt;&gt;"Gründonnerstag"),SUM((D7-C7)*1.25),D7-C7)))</f>
        <v>#VALUE!</v>
      </c>
      <c r="F7" s="167" t="e">
        <f>IF(E7&lt;Dropdwon!$A$3,Dropdwon!$B$2,IF(AND(E7&lt;Dropdwon!$A$4,E7&gt;=Dropdwon!$A$3),Dropdwon!$B$3,Dropdwon!$B$4))</f>
        <v>#VALUE!</v>
      </c>
      <c r="G7" s="168"/>
      <c r="H7" s="168"/>
      <c r="I7" s="167" t="e">
        <f t="shared" ref="I7:I33" si="3">IF(AND(WEEKDAY($A7,2)=6,HOUR(G7)&gt;=13),SUM((H7-G7)*1.2),IF(WEEKDAY($A7,2)=7,SUM((H7-G7)*1.25),IF(AND($U7="x",$V7&lt;&gt;"Gründonnerstag"),SUM((H7-G7)*1.25),H7-G7)))</f>
        <v>#VALUE!</v>
      </c>
      <c r="J7" s="167" t="e">
        <f>IF(I7&lt;Dropdwon!$A$3,Dropdwon!$B$2,IF(AND(I7&lt;Dropdwon!$A$4,I7&gt;=Dropdwon!$A$3),Dropdwon!$B$3,Dropdwon!$B$4))</f>
        <v>#VALUE!</v>
      </c>
      <c r="K7" s="169"/>
      <c r="L7" s="169"/>
      <c r="M7" s="167" t="e">
        <f t="shared" ref="M7:M33"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3"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3"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IF(DAY(A33+1)=29,A33+1,"")</f>
        <v>#VALUE!</v>
      </c>
      <c r="B34" s="165" t="e">
        <f>IF(A34&lt;&gt;"",WEEKNUM(A34,21),"")</f>
        <v>#VALUE!</v>
      </c>
      <c r="C34" s="166"/>
      <c r="D34" s="166"/>
      <c r="E34" s="167" t="e">
        <f>IF($A34="","",IF(AND(WEEKDAY($A34,2)=6,HOUR(C34)&gt;=13),SUM((D34-C34)*1.2),IF(WEEKDAY($A34,2)=7,SUM((D34-C34)*1.25),IF(AND($U34="x",$V34&lt;&gt;"Gründonnerstag"),SUM((D34-C34)*1.25),D34-C34))))</f>
        <v>#VALUE!</v>
      </c>
      <c r="F34" s="167" t="e">
        <f>IF(E34&lt;Dropdwon!$A$3,Dropdwon!$B$2,IF(AND(E34&lt;Dropdwon!$A$4,E34&gt;=Dropdwon!$A$3),Dropdwon!$B$3,IF($A34="","",Dropdwon!$B$4)))</f>
        <v>#VALUE!</v>
      </c>
      <c r="G34" s="168"/>
      <c r="H34" s="168"/>
      <c r="I34" s="167" t="e">
        <f>IF($A34="","",IF(AND(WEEKDAY($A34,2)=6,HOUR(G34)&gt;=13),SUM((H34-G34)*1.2),IF(WEEKDAY($A34,2)=7,SUM((H34-G34)*1.25),IF(AND($U34="x",$V34&lt;&gt;"Gründonnerstag"),SUM((H34-G34)*1.25),H34-G34))))</f>
        <v>#VALUE!</v>
      </c>
      <c r="J34" s="167" t="e">
        <f>IF(I34&lt;Dropdwon!$A$3,Dropdwon!$B$2,IF(AND(I34&lt;Dropdwon!$A$4,I34&gt;=Dropdwon!$A$3),Dropdwon!$B$3,IF($A34="","",Dropdwon!$B$4)))</f>
        <v>#VALUE!</v>
      </c>
      <c r="K34" s="169"/>
      <c r="L34" s="169"/>
      <c r="M34" s="167" t="e">
        <f>IF($A34="","",IF(AND(WEEKDAY($A34,2)=6,HOUR(K34)&gt;=13),SUM((L34-K34)*1.2),IF(WEEKDAY($A34,2)=7,SUM((L34-K34)*1.25),IF(AND($U34="x",$V34&lt;&gt;"Gründonnerstag"),SUM((L34-K34)*1.25),L34-K34))))</f>
        <v>#VALUE!</v>
      </c>
      <c r="N34" s="167" t="e">
        <f>IF(M34&lt;Dropdwon!$A$3,Dropdwon!$B$2,IF(AND(M34&lt;Dropdwon!$A$4,M34&gt;=Dropdwon!$A$3),Dropdwon!$B$3,IF($A34="","",Dropdwon!$B$4)))</f>
        <v>#VALUE!</v>
      </c>
      <c r="O34" s="170" t="e">
        <f>IF($A34="","",F34+J34+N34)</f>
        <v>#VALUE!</v>
      </c>
      <c r="P34" s="171" t="e">
        <f>IF(A34="","",IF(AND(T34&lt;&gt;"",T34&lt;&gt;"verpflichtende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IF($A34="","",IF(OR(U34="x",A34&lt;STAMMDATENBLATT!$B$32,A34&gt;STAMMDATENBLATT!$D$32),"0:00",IF(MOD(B34,2)=0,VLOOKUP(WEEKDAY(A34,2),STAMMDATENBLATT!H$28:J$34,3,FALSE),VLOOKUP(WEEKDAY(A34,2),STAMMDATENBLATT!H$38:J$44,3,FALSE))))</f>
        <v>#VALUE!</v>
      </c>
      <c r="R34" s="173" t="e">
        <f>IF($A34="","",SUM(P34-Q34))</f>
        <v>#VALUE!</v>
      </c>
      <c r="S34" s="174"/>
      <c r="T34" s="175"/>
      <c r="U34" s="176" t="e">
        <f>_xlfn.IFNA(VLOOKUP(A34,Feiertage!A:D,3,FALSE),"")</f>
        <v>#VALUE!</v>
      </c>
      <c r="V34" s="153" t="e">
        <f>_xlfn.IFNA(VLOOKUP(A34,Feiertage!A:D,4,FALSE),"")</f>
        <v>#VALUE!</v>
      </c>
      <c r="W34" s="177"/>
    </row>
    <row r="35" spans="1:24" x14ac:dyDescent="0.2">
      <c r="C35" s="184"/>
      <c r="D35" s="184"/>
      <c r="E35" s="184"/>
      <c r="F35" s="184"/>
      <c r="G35" s="184"/>
      <c r="H35" s="184"/>
      <c r="I35" s="184"/>
      <c r="J35" s="184"/>
      <c r="K35" s="184"/>
      <c r="L35" s="184"/>
      <c r="M35" s="184"/>
      <c r="N35" s="184"/>
      <c r="P35" s="143"/>
      <c r="Q35" s="143"/>
      <c r="U35" s="147"/>
      <c r="V35" s="146"/>
      <c r="W35" s="185"/>
    </row>
    <row r="36" spans="1:24" ht="12.75" customHeight="1" x14ac:dyDescent="0.2">
      <c r="A36" s="366" t="s">
        <v>92</v>
      </c>
      <c r="B36" s="366"/>
      <c r="C36" s="186" t="e">
        <f>SUM(R$1+SUM(R$6:R$34)-R$36)</f>
        <v>#VALUE!</v>
      </c>
      <c r="D36" s="148"/>
      <c r="E36" s="148"/>
      <c r="F36" s="148"/>
      <c r="G36" s="366" t="s">
        <v>409</v>
      </c>
      <c r="H36" s="366"/>
      <c r="I36" s="366"/>
      <c r="J36" s="366"/>
      <c r="K36" s="366"/>
      <c r="L36" s="366"/>
      <c r="M36" s="366"/>
      <c r="N36" s="366"/>
      <c r="O36" s="366"/>
      <c r="P36" s="366"/>
      <c r="Q36" s="366"/>
      <c r="R36" s="186">
        <f>SUMIF($S$6:$S$34,"ja",$R$6:$R$34)</f>
        <v>0</v>
      </c>
      <c r="T36" s="160"/>
      <c r="U36" s="160"/>
    </row>
    <row r="37" spans="1:24" s="153" customFormat="1" x14ac:dyDescent="0.2">
      <c r="A37" s="366" t="s">
        <v>410</v>
      </c>
      <c r="B37" s="366"/>
      <c r="C37" s="188" t="e">
        <f>C36*24</f>
        <v>#VALUE!</v>
      </c>
      <c r="D37" s="152"/>
      <c r="E37" s="152"/>
      <c r="F37" s="152"/>
      <c r="G37" s="152"/>
      <c r="H37" s="365" t="s">
        <v>408</v>
      </c>
      <c r="I37" s="365"/>
      <c r="J37" s="365"/>
      <c r="K37" s="365"/>
      <c r="L37" s="365"/>
      <c r="M37" s="365"/>
      <c r="N37" s="365"/>
      <c r="O37" s="365"/>
      <c r="P37" s="365"/>
      <c r="R37" s="188">
        <f>R36*24</f>
        <v>0</v>
      </c>
      <c r="T37" s="163"/>
      <c r="U37" s="163"/>
      <c r="V37" s="156"/>
    </row>
    <row r="38" spans="1:24" x14ac:dyDescent="0.2">
      <c r="C38" s="148"/>
      <c r="D38" s="148"/>
      <c r="E38" s="148"/>
      <c r="F38" s="148"/>
      <c r="G38" s="148"/>
      <c r="H38" s="148"/>
      <c r="I38" s="148"/>
      <c r="J38" s="148"/>
      <c r="K38" s="148"/>
      <c r="L38" s="148"/>
      <c r="M38" s="148"/>
      <c r="N38" s="148"/>
      <c r="P38" s="143"/>
      <c r="Q38" s="143"/>
      <c r="R38" s="146" t="s">
        <v>88</v>
      </c>
    </row>
    <row r="39" spans="1:24" x14ac:dyDescent="0.2">
      <c r="A39" s="363"/>
      <c r="B39" s="363"/>
      <c r="C39" s="363"/>
      <c r="D39" s="179"/>
      <c r="E39" s="148"/>
      <c r="F39" s="148"/>
      <c r="G39" s="363"/>
      <c r="H39" s="363"/>
      <c r="I39" s="363"/>
      <c r="J39" s="363"/>
      <c r="K39" s="363"/>
      <c r="L39" s="363"/>
      <c r="M39" s="363"/>
      <c r="N39" s="363"/>
      <c r="O39" s="179"/>
      <c r="P39" s="179"/>
      <c r="R39" s="363"/>
      <c r="S39" s="363"/>
      <c r="T39" s="363"/>
      <c r="U39" s="363"/>
      <c r="V39" s="179"/>
      <c r="W39" s="179"/>
      <c r="X39" s="179"/>
    </row>
    <row r="40" spans="1:24" x14ac:dyDescent="0.2">
      <c r="A40" s="363"/>
      <c r="B40" s="363"/>
      <c r="C40" s="363"/>
      <c r="D40" s="179"/>
      <c r="E40" s="148"/>
      <c r="F40" s="148"/>
      <c r="G40" s="363"/>
      <c r="H40" s="363"/>
      <c r="I40" s="363"/>
      <c r="J40" s="363"/>
      <c r="K40" s="363"/>
      <c r="L40" s="363"/>
      <c r="M40" s="363"/>
      <c r="N40" s="363"/>
      <c r="O40" s="179"/>
      <c r="P40" s="179"/>
      <c r="R40" s="363"/>
      <c r="S40" s="363"/>
      <c r="T40" s="363"/>
      <c r="U40" s="363"/>
      <c r="V40" s="179"/>
      <c r="W40" s="179"/>
      <c r="X40" s="179"/>
    </row>
    <row r="41" spans="1:24" x14ac:dyDescent="0.2">
      <c r="A41" s="363"/>
      <c r="B41" s="363"/>
      <c r="C41" s="363"/>
      <c r="D41" s="179"/>
      <c r="E41" s="148"/>
      <c r="F41" s="148"/>
      <c r="G41" s="363"/>
      <c r="H41" s="363"/>
      <c r="I41" s="363"/>
      <c r="J41" s="363"/>
      <c r="K41" s="363"/>
      <c r="L41" s="363"/>
      <c r="M41" s="363"/>
      <c r="N41" s="363"/>
      <c r="O41" s="179"/>
      <c r="P41" s="179"/>
      <c r="R41" s="363"/>
      <c r="S41" s="363"/>
      <c r="T41" s="363"/>
      <c r="U41" s="363"/>
      <c r="V41" s="179"/>
      <c r="W41" s="179"/>
      <c r="X41" s="179"/>
    </row>
    <row r="42" spans="1:24" x14ac:dyDescent="0.2">
      <c r="A42" s="146" t="s">
        <v>74</v>
      </c>
      <c r="C42" s="148"/>
      <c r="D42" s="148"/>
      <c r="E42" s="148"/>
      <c r="F42" s="148"/>
      <c r="G42" s="146" t="s">
        <v>75</v>
      </c>
      <c r="H42" s="148"/>
      <c r="I42" s="148"/>
      <c r="J42" s="148"/>
      <c r="K42" s="148"/>
      <c r="L42" s="148"/>
      <c r="M42" s="148"/>
      <c r="O42" s="143"/>
      <c r="P42" s="143"/>
      <c r="R42" s="146" t="s">
        <v>89</v>
      </c>
      <c r="S42" s="148"/>
      <c r="T42" s="148"/>
      <c r="U42" s="148"/>
      <c r="V42" s="148"/>
      <c r="W42" s="333" t="str">
        <f>STAMMDATENBLATT!$A$22</f>
        <v>Version: 01.2024.5</v>
      </c>
    </row>
    <row r="43" spans="1:24" x14ac:dyDescent="0.2">
      <c r="C43" s="148"/>
      <c r="D43" s="148"/>
      <c r="E43" s="148"/>
      <c r="F43" s="148"/>
      <c r="G43" s="148"/>
      <c r="H43" s="148"/>
      <c r="I43" s="148"/>
      <c r="J43" s="148"/>
      <c r="K43" s="148"/>
      <c r="L43" s="148"/>
      <c r="M43" s="148"/>
      <c r="N43" s="148"/>
      <c r="P43" s="143"/>
      <c r="Q43" s="143"/>
    </row>
    <row r="44" spans="1:24" x14ac:dyDescent="0.2">
      <c r="C44" s="148"/>
      <c r="D44" s="148"/>
      <c r="E44" s="148"/>
      <c r="F44" s="148"/>
      <c r="G44" s="148"/>
      <c r="H44" s="148"/>
      <c r="I44" s="148"/>
      <c r="J44" s="148"/>
      <c r="K44" s="148"/>
      <c r="L44" s="148"/>
      <c r="M44" s="148"/>
      <c r="N44" s="148"/>
      <c r="P44" s="143"/>
      <c r="U44" s="147"/>
      <c r="V44" s="146"/>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sheetData>
  <sheetProtection algorithmName="SHA-512" hashValue="BqZqo1zGWtUJZAbzw8weIqCEZkGCj+vHNsWw8TpJxx5KwRiR1JqThSxYXMiSShPXh28pBxo7SDfK47n2v38i2g==" saltValue="5ww0k1qn6B7beP9BrySUtQ==" spinCount="100000" sheet="1" objects="1" scenarios="1"/>
  <mergeCells count="10">
    <mergeCell ref="R39:U41"/>
    <mergeCell ref="C1:H1"/>
    <mergeCell ref="A2:H2"/>
    <mergeCell ref="A3:H3"/>
    <mergeCell ref="A39:C41"/>
    <mergeCell ref="G39:N41"/>
    <mergeCell ref="A36:B36"/>
    <mergeCell ref="A37:B37"/>
    <mergeCell ref="G36:Q36"/>
    <mergeCell ref="H37:P37"/>
  </mergeCells>
  <conditionalFormatting sqref="A6:D33 F6:H33 J6:L33 N6:O33 Q6:W33">
    <cfRule type="expression" dxfId="137" priority="41">
      <formula>$U6="x"</formula>
    </cfRule>
    <cfRule type="expression" dxfId="136" priority="121">
      <formula>WEEKDAY($A6,2)&gt;=6</formula>
    </cfRule>
  </conditionalFormatting>
  <conditionalFormatting sqref="E6:E33">
    <cfRule type="expression" dxfId="135" priority="39">
      <formula>$U6="x"</formula>
    </cfRule>
    <cfRule type="expression" dxfId="134" priority="40">
      <formula>WEEKDAY($A6,2)&gt;=6</formula>
    </cfRule>
  </conditionalFormatting>
  <conditionalFormatting sqref="I6:I33">
    <cfRule type="expression" dxfId="133" priority="29">
      <formula>$U6="x"</formula>
    </cfRule>
    <cfRule type="expression" dxfId="132" priority="30">
      <formula>WEEKDAY($A6,2)&gt;=6</formula>
    </cfRule>
  </conditionalFormatting>
  <conditionalFormatting sqref="M6:M33">
    <cfRule type="expression" dxfId="131" priority="27">
      <formula>$U6="x"</formula>
    </cfRule>
    <cfRule type="expression" dxfId="130" priority="28">
      <formula>WEEKDAY($A6,2)&gt;=6</formula>
    </cfRule>
  </conditionalFormatting>
  <conditionalFormatting sqref="P6:P33">
    <cfRule type="expression" dxfId="129" priority="19">
      <formula>$U6="x"</formula>
    </cfRule>
    <cfRule type="expression" dxfId="128" priority="20">
      <formula>WEEKDAY($A6,2)&gt;=6</formula>
    </cfRule>
  </conditionalFormatting>
  <conditionalFormatting sqref="A34:W34">
    <cfRule type="expression" dxfId="127" priority="12">
      <formula>$A$34=""</formula>
    </cfRule>
  </conditionalFormatting>
  <conditionalFormatting sqref="A34:D34 F34:H34 J34:L34 N34:W34">
    <cfRule type="expression" dxfId="126" priority="11">
      <formula>$U34="x"</formula>
    </cfRule>
    <cfRule type="expression" dxfId="125" priority="13">
      <formula>WEEKDAY($A34,2)&gt;=6</formula>
    </cfRule>
  </conditionalFormatting>
  <conditionalFormatting sqref="E34">
    <cfRule type="expression" dxfId="124" priority="9">
      <formula>$U34="x"</formula>
    </cfRule>
    <cfRule type="expression" dxfId="123" priority="10">
      <formula>WEEKDAY($A34,2)&gt;=6</formula>
    </cfRule>
  </conditionalFormatting>
  <conditionalFormatting sqref="I34">
    <cfRule type="expression" dxfId="122" priority="7">
      <formula>$U6="x"</formula>
    </cfRule>
    <cfRule type="expression" dxfId="121" priority="8">
      <formula>WEEKDAY($A34,2)&gt;=6</formula>
    </cfRule>
  </conditionalFormatting>
  <conditionalFormatting sqref="M34">
    <cfRule type="expression" dxfId="120" priority="5">
      <formula>$U6="x"</formula>
    </cfRule>
    <cfRule type="expression" dxfId="119" priority="6">
      <formula>WEEKDAY($A34,2)&gt;=6</formula>
    </cfRule>
  </conditionalFormatting>
  <conditionalFormatting sqref="I34">
    <cfRule type="expression" dxfId="118" priority="3">
      <formula>$U6="x"</formula>
    </cfRule>
    <cfRule type="expression" dxfId="117" priority="4">
      <formula>WEEKDAY($A34,2)&gt;=6</formula>
    </cfRule>
  </conditionalFormatting>
  <conditionalFormatting sqref="M34">
    <cfRule type="expression" dxfId="116" priority="1">
      <formula>$U6="x"</formula>
    </cfRule>
    <cfRule type="expression" dxfId="115" priority="2">
      <formula>WEEKDAY($A34,2)&gt;=6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Dropdwon!$M$1:$M$2</xm:f>
          </x14:formula1>
          <xm:sqref>S6:S34</xm:sqref>
        </x14:dataValidation>
        <x14:dataValidation type="list" allowBlank="1" showInputMessage="1" showErrorMessage="1" xr:uid="{00000000-0002-0000-0300-000001000000}">
          <x14:formula1>
            <xm:f>Dropdwon!$B$9:$B$22</xm:f>
          </x14:formula1>
          <xm:sqref>T6:T34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zoomScaleNormal="100" workbookViewId="0">
      <selection activeCell="Z44" sqref="Z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6" width="9.85546875" style="146" hidden="1" customWidth="1"/>
    <col min="17" max="17" width="6.28515625" style="146" customWidth="1"/>
    <col min="18" max="18" width="7.7109375" style="146" hidden="1" customWidth="1"/>
    <col min="19" max="20" width="10.140625" style="146" hidden="1" customWidth="1"/>
    <col min="21" max="21" width="8.140625" style="146" customWidth="1"/>
    <col min="22" max="22" width="9.7109375" style="147" customWidth="1"/>
    <col min="23" max="23" width="16.28515625" style="146" customWidth="1"/>
    <col min="24" max="24" width="7.42578125" style="146" hidden="1" customWidth="1"/>
    <col min="25" max="25" width="15.7109375" style="146" customWidth="1"/>
    <col min="26" max="26" width="24.28515625" style="146" customWidth="1"/>
    <col min="27" max="16384" width="14.42578125" style="146"/>
  </cols>
  <sheetData>
    <row r="1" spans="1:26" x14ac:dyDescent="0.2">
      <c r="A1" s="137" t="e">
        <f>DATEVALUE("01.03."&amp;STAMMDATENBLATT!$D$27)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S1" s="145"/>
      <c r="U1" s="144" t="e">
        <f>IF(STAMMDATENBLATT!E5&lt;=STAMMDATENBLATT!$D$35,STAMMDATENBLATT!E5,STAMMDATENBLATT!$D$35)</f>
        <v>#VALUE!</v>
      </c>
      <c r="V1" s="146"/>
    </row>
    <row r="2" spans="1:26" ht="12.75" customHeight="1" x14ac:dyDescent="0.2">
      <c r="A2" s="362">
        <f>STAMMDATENBLATT!B26</f>
        <v>0</v>
      </c>
      <c r="B2" s="362"/>
      <c r="C2" s="362"/>
      <c r="D2" s="362"/>
      <c r="E2" s="362"/>
      <c r="F2" s="362"/>
      <c r="G2" s="362"/>
      <c r="H2" s="362"/>
      <c r="I2" s="148"/>
      <c r="J2" s="148"/>
      <c r="K2" s="148"/>
      <c r="L2" s="148"/>
      <c r="M2" s="148"/>
      <c r="N2" s="148"/>
      <c r="P2" s="143"/>
      <c r="Q2" s="143"/>
      <c r="U2" s="147"/>
      <c r="V2" s="146"/>
    </row>
    <row r="3" spans="1:26" ht="12.75" customHeight="1" x14ac:dyDescent="0.2">
      <c r="A3" s="362" t="e">
        <f>STAMMDATENBLATT!A26</f>
        <v>#N/A</v>
      </c>
      <c r="B3" s="362"/>
      <c r="C3" s="362"/>
      <c r="D3" s="362"/>
      <c r="E3" s="362"/>
      <c r="F3" s="362"/>
      <c r="G3" s="362"/>
      <c r="H3" s="362"/>
      <c r="I3" s="148"/>
      <c r="J3" s="148"/>
      <c r="K3" s="148"/>
      <c r="L3" s="148"/>
      <c r="M3" s="148"/>
      <c r="N3" s="148"/>
      <c r="P3" s="143"/>
      <c r="Q3" s="143"/>
      <c r="U3" s="147"/>
      <c r="V3" s="146"/>
    </row>
    <row r="4" spans="1:26" s="153" customFormat="1" x14ac:dyDescent="0.2">
      <c r="A4" s="150"/>
      <c r="B4" s="150"/>
      <c r="C4" s="151"/>
      <c r="D4" s="151"/>
      <c r="E4" s="151"/>
      <c r="F4" s="151"/>
      <c r="G4" s="151"/>
      <c r="H4" s="151"/>
      <c r="I4" s="152"/>
      <c r="J4" s="152"/>
      <c r="K4" s="152"/>
      <c r="L4" s="152"/>
      <c r="M4" s="152"/>
      <c r="N4" s="152"/>
      <c r="P4" s="155"/>
      <c r="Q4" s="155"/>
      <c r="U4" s="156"/>
    </row>
    <row r="5" spans="1:26" x14ac:dyDescent="0.2">
      <c r="B5" s="146" t="s">
        <v>232</v>
      </c>
      <c r="C5" s="157" t="s">
        <v>4</v>
      </c>
      <c r="D5" s="157" t="s">
        <v>5</v>
      </c>
      <c r="E5" s="192" t="s">
        <v>67</v>
      </c>
      <c r="F5" s="157" t="s">
        <v>70</v>
      </c>
      <c r="G5" s="158" t="s">
        <v>6</v>
      </c>
      <c r="H5" s="158" t="s">
        <v>7</v>
      </c>
      <c r="I5" s="192" t="s">
        <v>68</v>
      </c>
      <c r="J5" s="158" t="s">
        <v>71</v>
      </c>
      <c r="K5" s="159" t="s">
        <v>42</v>
      </c>
      <c r="L5" s="159" t="s">
        <v>43</v>
      </c>
      <c r="M5" s="192" t="s">
        <v>69</v>
      </c>
      <c r="N5" s="159" t="s">
        <v>72</v>
      </c>
      <c r="O5" s="160" t="s">
        <v>66</v>
      </c>
      <c r="P5" s="193" t="s">
        <v>303</v>
      </c>
      <c r="Q5" s="194" t="s">
        <v>8</v>
      </c>
      <c r="R5" s="195" t="s">
        <v>9</v>
      </c>
      <c r="S5" s="195" t="s">
        <v>305</v>
      </c>
      <c r="T5" s="195" t="s">
        <v>304</v>
      </c>
      <c r="U5" s="196" t="s">
        <v>63</v>
      </c>
      <c r="V5" s="163" t="s">
        <v>310</v>
      </c>
      <c r="W5" s="163" t="s">
        <v>287</v>
      </c>
      <c r="X5" s="163" t="s">
        <v>44</v>
      </c>
      <c r="Y5" s="163" t="s">
        <v>44</v>
      </c>
      <c r="Z5" s="163" t="s">
        <v>50</v>
      </c>
    </row>
    <row r="6" spans="1:26" x14ac:dyDescent="0.2">
      <c r="A6" s="164" t="e">
        <f>A1</f>
        <v>#VALUE!</v>
      </c>
      <c r="B6" s="165" t="e">
        <f>WEEKNUM(A6,21)</f>
        <v>#VALUE!</v>
      </c>
      <c r="C6" s="166"/>
      <c r="D6" s="166"/>
      <c r="E6" s="197" t="e">
        <f>IF(AND(WEEKDAY($A6,2)=6,HOUR(C6)&gt;=13),SUM((D6-C6)*1.2),IF(WEEKDAY($A6,2)=7,SUM((D6-C6)*1.25),IF(AND($X6="x",$Y6&lt;&gt;"Gründonnerstag"),SUM((D6-C6)*1.25),IF(AND($X6="GD",C6&lt;&gt;""),SUM($P6-C6),D6-C6))))</f>
        <v>#VALUE!</v>
      </c>
      <c r="F6" s="167" t="e">
        <f>IF(E6&lt;Dropdwon!$A$3,Dropdwon!$B$2,IF(AND(E6&lt;Dropdwon!$A$4,E6&gt;=Dropdwon!$A$3),Dropdwon!$B$3,Dropdwon!$B$4))</f>
        <v>#VALUE!</v>
      </c>
      <c r="G6" s="168"/>
      <c r="H6" s="168"/>
      <c r="I6" s="197" t="e">
        <f>IF(AND(WEEKDAY($A6,2)=6,HOUR(G6)&gt;=13),SUM((H6-G6)*1.2),IF(WEEKDAY($A6,2)=7,SUM((H6-G6)*1.25),IF(AND($X6="x",$Y6&lt;&gt;"Gründonnerstag"),SUM((H6-G6)*1.25),IF(AND($X6="GD",G6&lt;&gt;""),SUM($P6-G6),H6-G6))))</f>
        <v>#VALUE!</v>
      </c>
      <c r="J6" s="167" t="e">
        <f>IF(I6&lt;Dropdwon!$A$3,Dropdwon!$B$2,IF(AND(I6&lt;Dropdwon!$A$4,I6&gt;=Dropdwon!$A$3),Dropdwon!$B$3,Dropdwon!$B$4))</f>
        <v>#VALUE!</v>
      </c>
      <c r="K6" s="169"/>
      <c r="L6" s="169"/>
      <c r="M6" s="197" t="e">
        <f>IF(AND(WEEKDAY($A6,2)=6,HOUR(K6)&gt;=13),SUM((L6-K6)*1.2),IF(WEEKDAY($A6,2)=7,SUM((L6-K6)*1.25),IF(AND($X6="x",$Y6&lt;&gt;"Gründonnerstag"),SUM((L6-K6)*1.25),IF(AND($X6="GD",K6&lt;&gt;""),SUM($P6-K6),L6-K6))))</f>
        <v>#VALUE!</v>
      </c>
      <c r="N6" s="167" t="e">
        <f>IF(M6&lt;Dropdwon!$A$3,Dropdwon!$B$2,IF(AND(M6&lt;Dropdwon!$A$4,M6&gt;=Dropdwon!$A$3),Dropdwon!$B$3,Dropdwon!$B$4))</f>
        <v>#VALUE!</v>
      </c>
      <c r="O6" s="170" t="e">
        <f>F6+J6+N6</f>
        <v>#VALUE!</v>
      </c>
      <c r="P6" s="198" t="e">
        <f t="shared" ref="P6:P36" si="0">IF(X6="GD",MIN(MAX(D6,H6,L6),0.5),"")</f>
        <v>#VALUE!</v>
      </c>
      <c r="Q6" s="171" t="e">
        <f>IF(AND(W6&lt;&gt;"",W6&lt;&gt;"verpflichtende FoBi",W6&lt;&gt;"förderliche FoBi"),R6,IF(AND(W6="verpflichtende FoBi",SUM(E6+I6+M6-O6)&lt;=Dropdwon!$A$5),SUM(E6+I6+M6-O6),IF(AND(W6="förderliche FoBi",SUM(E6+I6+M6-O6)&lt;=Dropdwon!$A$5,SUM(E6+I6+M6-O6)&lt;=R6),SUM(E6+I6+M6-O6),IF(AND(W6="förderliche FoBi",SUM(E6+I6+M6-O6)&gt;R6),R6,IF(AND(X6="GD",SUM(E6+I6+M6-O6)&gt;T6),T6,IF(AND(X6="GD",SUM(E6+I6+M6-O6)&lt;R6),SUM(E6+I6+M6-O6),IF(AND(X6="GD",E6=""),S6,IF(AND(X6="GD",I6=""),S6,IF(AND(X6="GD",M6=""),S6,IF(SUM(E6+I6+M6-O6)&gt;Dropdwon!$A$5,Dropdwon!$C$5,SUM(E6+I6+M6-O6)))))))))))</f>
        <v>#VALUE!</v>
      </c>
      <c r="R6" s="199" t="e">
        <f>IF(OR(X6="x",A6&lt;STAMMDATENBLATT!$B$32,A6&gt;STAMMDATENBLATT!$D$32),"0:00",IF(AND(X6="GD",S6&lt;T6),S6,IF(AND(X6="GD",S6&gt;T6),T6,S6)))</f>
        <v>#VALUE!</v>
      </c>
      <c r="S6" s="199" t="e">
        <f>IF(OR(X6="x",A6&lt;STAMMDATENBLATT!$B$32,A6&gt;STAMMDATENBLATT!$D$32),"0:00",IF(MOD(B6,2)=0,VLOOKUP(WEEKDAY(A6,2),STAMMDATENBLATT!H$28:J$34,3,FALSE),VLOOKUP(WEEKDAY(A6,2),STAMMDATENBLATT!H$38:J$44,3,FALSE)))</f>
        <v>#VALUE!</v>
      </c>
      <c r="T6" s="199" t="e">
        <f>IF(X6="GD",Feiertage!$E$21,"")</f>
        <v>#VALUE!</v>
      </c>
      <c r="U6" s="173" t="e">
        <f>SUM(Q6-R6)</f>
        <v>#VALUE!</v>
      </c>
      <c r="V6" s="174"/>
      <c r="W6" s="175"/>
      <c r="X6" s="176" t="e">
        <f>_xlfn.IFNA(VLOOKUP(A6,Feiertage!A:D,3,FALSE),"")</f>
        <v>#VALUE!</v>
      </c>
      <c r="Y6" s="153" t="e">
        <f>_xlfn.IFNA(VLOOKUP(A6,Feiertage!A:D,4,FALSE),"")</f>
        <v>#VALUE!</v>
      </c>
      <c r="Z6" s="177"/>
    </row>
    <row r="7" spans="1:26" x14ac:dyDescent="0.2">
      <c r="A7" s="164" t="e">
        <f>A6+1</f>
        <v>#VALUE!</v>
      </c>
      <c r="B7" s="165" t="e">
        <f t="shared" ref="B7:B36" si="1">WEEKNUM(A7,21)</f>
        <v>#VALUE!</v>
      </c>
      <c r="C7" s="166"/>
      <c r="D7" s="166"/>
      <c r="E7" s="197" t="e">
        <f t="shared" ref="E7:E36" si="2">IF(AND(WEEKDAY($A7,2)=6,HOUR(C7)&gt;=13),SUM((D7-C7)*1.2),IF(WEEKDAY($A7,2)=7,SUM((D7-C7)*1.25),IF(AND($X7="x",$Y7&lt;&gt;"Gründonnerstag"),SUM((D7-C7)*1.25),IF(AND($X7="GD",C7&lt;&gt;""),SUM($P7-C7),D7-C7))))</f>
        <v>#VALUE!</v>
      </c>
      <c r="F7" s="167" t="e">
        <f>IF(E7&lt;Dropdwon!$A$3,Dropdwon!$B$2,IF(AND(E7&lt;Dropdwon!$A$4,E7&gt;=Dropdwon!$A$3),Dropdwon!$B$3,Dropdwon!$B$4))</f>
        <v>#VALUE!</v>
      </c>
      <c r="G7" s="168"/>
      <c r="H7" s="168"/>
      <c r="I7" s="197" t="e">
        <f t="shared" ref="I7:I36" si="3">IF(AND(WEEKDAY($A7,2)=6,HOUR(G7)&gt;=13),SUM((H7-G7)*1.2),IF(WEEKDAY($A7,2)=7,SUM((H7-G7)*1.25),IF(AND($X7="x",$Y7&lt;&gt;"Gründonnerstag"),SUM((H7-G7)*1.25),IF(AND($X7="GD",G7&lt;&gt;""),SUM($P7-G7),H7-G7))))</f>
        <v>#VALUE!</v>
      </c>
      <c r="J7" s="167" t="e">
        <f>IF(I7&lt;Dropdwon!$A$3,Dropdwon!$B$2,IF(AND(I7&lt;Dropdwon!$A$4,I7&gt;=Dropdwon!$A$3),Dropdwon!$B$3,Dropdwon!$B$4))</f>
        <v>#VALUE!</v>
      </c>
      <c r="K7" s="169"/>
      <c r="L7" s="169"/>
      <c r="M7" s="197" t="e">
        <f t="shared" ref="M7:M36" si="4">IF(AND(WEEKDAY($A7,2)=6,HOUR(K7)&gt;=13),SUM((L7-K7)*1.2),IF(WEEKDAY($A7,2)=7,SUM((L7-K7)*1.25),IF(AND($X7="x",$Y7&lt;&gt;"Gründonnerstag"),SUM((L7-K7)*1.25),IF(AND($X7="GD",K7&lt;&gt;""),SUM($P7-K7),L7-K7))))</f>
        <v>#VALUE!</v>
      </c>
      <c r="N7" s="167" t="e">
        <f>IF(M7&lt;Dropdwon!$A$3,Dropdwon!$B$2,IF(AND(M7&lt;Dropdwon!$A$4,M7&gt;=Dropdwon!$A$3),Dropdwon!$B$3,Dropdwon!$B$4))</f>
        <v>#VALUE!</v>
      </c>
      <c r="O7" s="170" t="e">
        <f>F7+J7+N7</f>
        <v>#VALUE!</v>
      </c>
      <c r="P7" s="198" t="e">
        <f t="shared" si="0"/>
        <v>#VALUE!</v>
      </c>
      <c r="Q7" s="171" t="e">
        <f>IF(AND(W7&lt;&gt;"",W7&lt;&gt;"verpflichtende FoBi",W7&lt;&gt;"förderliche FoBi"),R7,IF(AND(W7="verpflichtende FoBi",SUM(E7+I7+M7-O7)&lt;=Dropdwon!$A$5),SUM(E7+I7+M7-O7),IF(AND(W7="förderliche FoBi",SUM(E7+I7+M7-O7)&lt;=Dropdwon!$A$5,SUM(E7+I7+M7-O7)&lt;=R7),SUM(E7+I7+M7-O7),IF(AND(W7="förderliche FoBi",SUM(E7+I7+M7-O7)&gt;R7),R7,IF(AND(X7="GD",SUM(E7+I7+M7-O7)&gt;T7),T7,IF(AND(X7="GD",SUM(E7+I7+M7-O7)&lt;R7),SUM(E7+I7+M7-O7),IF(AND(X7="GD",E7=""),S7,IF(AND(X7="GD",I7=""),S7,IF(AND(X7="GD",M7=""),S7,IF(SUM(E7+I7+M7-O7)&gt;Dropdwon!$A$5,Dropdwon!$C$5,SUM(E7+I7+M7-O7)))))))))))</f>
        <v>#VALUE!</v>
      </c>
      <c r="R7" s="199" t="e">
        <f>IF(OR(X7="x",A7&lt;STAMMDATENBLATT!$B$32,A7&gt;STAMMDATENBLATT!$D$32),"0:00",IF(AND(X7="GD",S7&lt;T7),S7,IF(AND(X7="GD",S7&gt;T7),T7,S7)))</f>
        <v>#VALUE!</v>
      </c>
      <c r="S7" s="199" t="e">
        <f>IF(OR(X7="x",A7&lt;STAMMDATENBLATT!$B$32,A7&gt;STAMMDATENBLATT!$D$32),"0:00",IF(MOD(B7,2)=0,VLOOKUP(WEEKDAY(A7,2),STAMMDATENBLATT!H$28:J$34,3,FALSE),VLOOKUP(WEEKDAY(A7,2),STAMMDATENBLATT!H$38:J$44,3,FALSE)))</f>
        <v>#VALUE!</v>
      </c>
      <c r="T7" s="199" t="e">
        <f>IF(X7="GD",Feiertage!$E$21,"")</f>
        <v>#VALUE!</v>
      </c>
      <c r="U7" s="173" t="e">
        <f t="shared" ref="U7:U35" si="5">SUM(Q7-R7)</f>
        <v>#VALUE!</v>
      </c>
      <c r="V7" s="174"/>
      <c r="W7" s="175"/>
      <c r="X7" s="176" t="e">
        <f>_xlfn.IFNA(VLOOKUP(A7,Feiertage!A:D,3,FALSE),"")</f>
        <v>#VALUE!</v>
      </c>
      <c r="Y7" s="153" t="e">
        <f>_xlfn.IFNA(VLOOKUP(A7,Feiertage!A:D,4,FALSE),"")</f>
        <v>#VALUE!</v>
      </c>
      <c r="Z7" s="179"/>
    </row>
    <row r="8" spans="1:26" x14ac:dyDescent="0.2">
      <c r="A8" s="164" t="e">
        <f>A7+1</f>
        <v>#VALUE!</v>
      </c>
      <c r="B8" s="165" t="e">
        <f t="shared" si="1"/>
        <v>#VALUE!</v>
      </c>
      <c r="C8" s="166"/>
      <c r="D8" s="166"/>
      <c r="E8" s="197" t="e">
        <f t="shared" si="2"/>
        <v>#VALUE!</v>
      </c>
      <c r="F8" s="167" t="e">
        <f>IF(E8&lt;Dropdwon!$A$3,Dropdwon!$B$2,IF(AND(E8&lt;Dropdwon!$A$4,E8&gt;=Dropdwon!$A$3),Dropdwon!$B$3,Dropdwon!$B$4))</f>
        <v>#VALUE!</v>
      </c>
      <c r="G8" s="168"/>
      <c r="H8" s="168"/>
      <c r="I8" s="197" t="e">
        <f t="shared" si="3"/>
        <v>#VALUE!</v>
      </c>
      <c r="J8" s="167" t="e">
        <f>IF(I8&lt;Dropdwon!$A$3,Dropdwon!$B$2,IF(AND(I8&lt;Dropdwon!$A$4,I8&gt;=Dropdwon!$A$3),Dropdwon!$B$3,Dropdwon!$B$4))</f>
        <v>#VALUE!</v>
      </c>
      <c r="K8" s="169"/>
      <c r="L8" s="169"/>
      <c r="M8" s="197" t="e">
        <f t="shared" si="4"/>
        <v>#VALUE!</v>
      </c>
      <c r="N8" s="167" t="e">
        <f>IF(M8&lt;Dropdwon!$A$3,Dropdwon!$B$2,IF(AND(M8&lt;Dropdwon!$A$4,M8&gt;=Dropdwon!$A$3),Dropdwon!$B$3,Dropdwon!$B$4))</f>
        <v>#VALUE!</v>
      </c>
      <c r="O8" s="170" t="e">
        <f t="shared" ref="O8:O36" si="6">F8+J8+N8</f>
        <v>#VALUE!</v>
      </c>
      <c r="P8" s="198" t="e">
        <f t="shared" si="0"/>
        <v>#VALUE!</v>
      </c>
      <c r="Q8" s="171" t="e">
        <f>IF(AND(W8&lt;&gt;"",W8&lt;&gt;"verpflichtende FoBi",W8&lt;&gt;"förderliche FoBi"),R8,IF(AND(W8="verpflichtende FoBi",SUM(E8+I8+M8-O8)&lt;=Dropdwon!$A$5),SUM(E8+I8+M8-O8),IF(AND(W8="förderliche FoBi",SUM(E8+I8+M8-O8)&lt;=Dropdwon!$A$5,SUM(E8+I8+M8-O8)&lt;=R8),SUM(E8+I8+M8-O8),IF(AND(W8="förderliche FoBi",SUM(E8+I8+M8-O8)&gt;R8),R8,IF(AND(X8="GD",SUM(E8+I8+M8-O8)&gt;T8),T8,IF(AND(X8="GD",SUM(E8+I8+M8-O8)&lt;R8),SUM(E8+I8+M8-O8),IF(AND(X8="GD",E8=""),S8,IF(AND(X8="GD",I8=""),S8,IF(AND(X8="GD",M8=""),S8,IF(SUM(E8+I8+M8-O8)&gt;Dropdwon!$A$5,Dropdwon!$C$5,SUM(E8+I8+M8-O8)))))))))))</f>
        <v>#VALUE!</v>
      </c>
      <c r="R8" s="199" t="e">
        <f>IF(OR(X8="x",A8&lt;STAMMDATENBLATT!$B$32,A8&gt;STAMMDATENBLATT!$D$32),"0:00",IF(AND(X8="GD",S8&lt;T8),S8,IF(AND(X8="GD",S8&gt;T8),T8,S8)))</f>
        <v>#VALUE!</v>
      </c>
      <c r="S8" s="199" t="e">
        <f>IF(OR(X8="x",A8&lt;STAMMDATENBLATT!$B$32,A8&gt;STAMMDATENBLATT!$D$32),"0:00",IF(MOD(B8,2)=0,VLOOKUP(WEEKDAY(A8,2),STAMMDATENBLATT!H$28:J$34,3,FALSE),VLOOKUP(WEEKDAY(A8,2),STAMMDATENBLATT!H$38:J$44,3,FALSE)))</f>
        <v>#VALUE!</v>
      </c>
      <c r="T8" s="199" t="e">
        <f>IF(X8="GD",Feiertage!$E$21,"")</f>
        <v>#VALUE!</v>
      </c>
      <c r="U8" s="173" t="e">
        <f t="shared" si="5"/>
        <v>#VALUE!</v>
      </c>
      <c r="V8" s="174"/>
      <c r="W8" s="175"/>
      <c r="X8" s="176" t="e">
        <f>_xlfn.IFNA(VLOOKUP(A8,Feiertage!A:D,3,FALSE),"")</f>
        <v>#VALUE!</v>
      </c>
      <c r="Y8" s="153" t="e">
        <f>_xlfn.IFNA(VLOOKUP(A8,Feiertage!A:D,4,FALSE),"")</f>
        <v>#VALUE!</v>
      </c>
      <c r="Z8" s="177"/>
    </row>
    <row r="9" spans="1:26" x14ac:dyDescent="0.2">
      <c r="A9" s="164" t="e">
        <f t="shared" ref="A9:A36" si="7">A8+1</f>
        <v>#VALUE!</v>
      </c>
      <c r="B9" s="165" t="e">
        <f t="shared" si="1"/>
        <v>#VALUE!</v>
      </c>
      <c r="C9" s="166"/>
      <c r="D9" s="166"/>
      <c r="E9" s="197" t="e">
        <f t="shared" si="2"/>
        <v>#VALUE!</v>
      </c>
      <c r="F9" s="167" t="e">
        <f>IF(E9&lt;Dropdwon!$A$3,Dropdwon!$B$2,IF(AND(E9&lt;Dropdwon!$A$4,E9&gt;=Dropdwon!$A$3),Dropdwon!$B$3,Dropdwon!$B$4))</f>
        <v>#VALUE!</v>
      </c>
      <c r="G9" s="168"/>
      <c r="H9" s="168"/>
      <c r="I9" s="197" t="e">
        <f t="shared" si="3"/>
        <v>#VALUE!</v>
      </c>
      <c r="J9" s="167" t="e">
        <f>IF(I9&lt;Dropdwon!$A$3,Dropdwon!$B$2,IF(AND(I9&lt;Dropdwon!$A$4,I9&gt;=Dropdwon!$A$3),Dropdwon!$B$3,Dropdwon!$B$4))</f>
        <v>#VALUE!</v>
      </c>
      <c r="K9" s="169"/>
      <c r="L9" s="169"/>
      <c r="M9" s="197" t="e">
        <f t="shared" si="4"/>
        <v>#VALUE!</v>
      </c>
      <c r="N9" s="167" t="e">
        <f>IF(M9&lt;Dropdwon!$A$3,Dropdwon!$B$2,IF(AND(M9&lt;Dropdwon!$A$4,M9&gt;=Dropdwon!$A$3),Dropdwon!$B$3,Dropdwon!$B$4))</f>
        <v>#VALUE!</v>
      </c>
      <c r="O9" s="170" t="e">
        <f t="shared" si="6"/>
        <v>#VALUE!</v>
      </c>
      <c r="P9" s="198" t="e">
        <f t="shared" si="0"/>
        <v>#VALUE!</v>
      </c>
      <c r="Q9" s="171" t="e">
        <f>IF(AND(W9&lt;&gt;"",W9&lt;&gt;"verpflichtende FoBi",W9&lt;&gt;"förderliche FoBi"),R9,IF(AND(W9="verpflichtende FoBi",SUM(E9+I9+M9-O9)&lt;=Dropdwon!$A$5),SUM(E9+I9+M9-O9),IF(AND(W9="förderliche FoBi",SUM(E9+I9+M9-O9)&lt;=Dropdwon!$A$5,SUM(E9+I9+M9-O9)&lt;=R9),SUM(E9+I9+M9-O9),IF(AND(W9="förderliche FoBi",SUM(E9+I9+M9-O9)&gt;R9),R9,IF(AND(X9="GD",SUM(E9+I9+M9-O9)&gt;T9),T9,IF(AND(X9="GD",SUM(E9+I9+M9-O9)&lt;R9),SUM(E9+I9+M9-O9),IF(AND(X9="GD",E9=""),S9,IF(AND(X9="GD",I9=""),S9,IF(AND(X9="GD",M9=""),S9,IF(SUM(E9+I9+M9-O9)&gt;Dropdwon!$A$5,Dropdwon!$C$5,SUM(E9+I9+M9-O9)))))))))))</f>
        <v>#VALUE!</v>
      </c>
      <c r="R9" s="199" t="e">
        <f>IF(OR(X9="x",A9&lt;STAMMDATENBLATT!$B$32,A9&gt;STAMMDATENBLATT!$D$32),"0:00",IF(AND(X9="GD",S9&lt;T9),S9,IF(AND(X9="GD",S9&gt;T9),T9,S9)))</f>
        <v>#VALUE!</v>
      </c>
      <c r="S9" s="199" t="e">
        <f>IF(OR(X9="x",A9&lt;STAMMDATENBLATT!$B$32,A9&gt;STAMMDATENBLATT!$D$32),"0:00",IF(MOD(B9,2)=0,VLOOKUP(WEEKDAY(A9,2),STAMMDATENBLATT!H$28:J$34,3,FALSE),VLOOKUP(WEEKDAY(A9,2),STAMMDATENBLATT!H$38:J$44,3,FALSE)))</f>
        <v>#VALUE!</v>
      </c>
      <c r="T9" s="199" t="e">
        <f>IF(X9="GD",Feiertage!$E$21,"")</f>
        <v>#VALUE!</v>
      </c>
      <c r="U9" s="173" t="e">
        <f t="shared" si="5"/>
        <v>#VALUE!</v>
      </c>
      <c r="V9" s="174"/>
      <c r="W9" s="175"/>
      <c r="X9" s="176" t="e">
        <f>_xlfn.IFNA(VLOOKUP(A9,Feiertage!A:D,3,FALSE),"")</f>
        <v>#VALUE!</v>
      </c>
      <c r="Y9" s="153" t="e">
        <f>_xlfn.IFNA(VLOOKUP(A9,Feiertage!A:D,4,FALSE),"")</f>
        <v>#VALUE!</v>
      </c>
      <c r="Z9" s="177"/>
    </row>
    <row r="10" spans="1:26" x14ac:dyDescent="0.2">
      <c r="A10" s="164" t="e">
        <f t="shared" si="7"/>
        <v>#VALUE!</v>
      </c>
      <c r="B10" s="165" t="e">
        <f t="shared" si="1"/>
        <v>#VALUE!</v>
      </c>
      <c r="C10" s="166"/>
      <c r="D10" s="166"/>
      <c r="E10" s="197" t="e">
        <f t="shared" si="2"/>
        <v>#VALUE!</v>
      </c>
      <c r="F10" s="167" t="e">
        <f>IF(E10&lt;Dropdwon!$A$3,Dropdwon!$B$2,IF(AND(E10&lt;Dropdwon!$A$4,E10&gt;=Dropdwon!$A$3),Dropdwon!$B$3,Dropdwon!$B$4))</f>
        <v>#VALUE!</v>
      </c>
      <c r="G10" s="168"/>
      <c r="H10" s="168"/>
      <c r="I10" s="197" t="e">
        <f t="shared" si="3"/>
        <v>#VALUE!</v>
      </c>
      <c r="J10" s="167" t="e">
        <f>IF(I10&lt;Dropdwon!$A$3,Dropdwon!$B$2,IF(AND(I10&lt;Dropdwon!$A$4,I10&gt;=Dropdwon!$A$3),Dropdwon!$B$3,Dropdwon!$B$4))</f>
        <v>#VALUE!</v>
      </c>
      <c r="K10" s="169"/>
      <c r="L10" s="169"/>
      <c r="M10" s="197" t="e">
        <f t="shared" si="4"/>
        <v>#VALUE!</v>
      </c>
      <c r="N10" s="167" t="e">
        <f>IF(M10&lt;Dropdwon!$A$3,Dropdwon!$B$2,IF(AND(M10&lt;Dropdwon!$A$4,M10&gt;=Dropdwon!$A$3),Dropdwon!$B$3,Dropdwon!$B$4))</f>
        <v>#VALUE!</v>
      </c>
      <c r="O10" s="170" t="e">
        <f t="shared" si="6"/>
        <v>#VALUE!</v>
      </c>
      <c r="P10" s="198" t="e">
        <f t="shared" si="0"/>
        <v>#VALUE!</v>
      </c>
      <c r="Q10" s="171" t="e">
        <f>IF(AND(W10&lt;&gt;"",W10&lt;&gt;"verpflichtende FoBi",W10&lt;&gt;"förderliche FoBi"),R10,IF(AND(W10="verpflichtende FoBi",SUM(E10+I10+M10-O10)&lt;=Dropdwon!$A$5),SUM(E10+I10+M10-O10),IF(AND(W10="förderliche FoBi",SUM(E10+I10+M10-O10)&lt;=Dropdwon!$A$5,SUM(E10+I10+M10-O10)&lt;=R10),SUM(E10+I10+M10-O10),IF(AND(W10="förderliche FoBi",SUM(E10+I10+M10-O10)&gt;R10),R10,IF(AND(X10="GD",SUM(E10+I10+M10-O10)&gt;T10),T10,IF(AND(X10="GD",SUM(E10+I10+M10-O10)&lt;R10),SUM(E10+I10+M10-O10),IF(AND(X10="GD",E10=""),S10,IF(AND(X10="GD",I10=""),S10,IF(AND(X10="GD",M10=""),S10,IF(SUM(E10+I10+M10-O10)&gt;Dropdwon!$A$5,Dropdwon!$C$5,SUM(E10+I10+M10-O10)))))))))))</f>
        <v>#VALUE!</v>
      </c>
      <c r="R10" s="199" t="e">
        <f>IF(OR(X10="x",A10&lt;STAMMDATENBLATT!$B$32,A10&gt;STAMMDATENBLATT!$D$32),"0:00",IF(AND(X10="GD",S10&lt;T10),S10,IF(AND(X10="GD",S10&gt;T10),T10,S10)))</f>
        <v>#VALUE!</v>
      </c>
      <c r="S10" s="199" t="e">
        <f>IF(OR(X10="x",A10&lt;STAMMDATENBLATT!$B$32,A10&gt;STAMMDATENBLATT!$D$32),"0:00",IF(MOD(B10,2)=0,VLOOKUP(WEEKDAY(A10,2),STAMMDATENBLATT!H$28:J$34,3,FALSE),VLOOKUP(WEEKDAY(A10,2),STAMMDATENBLATT!H$38:J$44,3,FALSE)))</f>
        <v>#VALUE!</v>
      </c>
      <c r="T10" s="199" t="e">
        <f>IF(X10="GD",Feiertage!$E$21,"")</f>
        <v>#VALUE!</v>
      </c>
      <c r="U10" s="173" t="e">
        <f t="shared" si="5"/>
        <v>#VALUE!</v>
      </c>
      <c r="V10" s="174"/>
      <c r="W10" s="175"/>
      <c r="X10" s="176" t="e">
        <f>_xlfn.IFNA(VLOOKUP(A10,Feiertage!A:D,3,FALSE),"")</f>
        <v>#VALUE!</v>
      </c>
      <c r="Y10" s="153" t="e">
        <f>_xlfn.IFNA(VLOOKUP(A10,Feiertage!A:D,4,FALSE),"")</f>
        <v>#VALUE!</v>
      </c>
      <c r="Z10" s="177"/>
    </row>
    <row r="11" spans="1:26" x14ac:dyDescent="0.2">
      <c r="A11" s="164" t="e">
        <f t="shared" si="7"/>
        <v>#VALUE!</v>
      </c>
      <c r="B11" s="165" t="e">
        <f t="shared" si="1"/>
        <v>#VALUE!</v>
      </c>
      <c r="C11" s="166"/>
      <c r="D11" s="166"/>
      <c r="E11" s="197" t="e">
        <f t="shared" si="2"/>
        <v>#VALUE!</v>
      </c>
      <c r="F11" s="167" t="e">
        <f>IF(E11&lt;Dropdwon!$A$3,Dropdwon!$B$2,IF(AND(E11&lt;Dropdwon!$A$4,E11&gt;=Dropdwon!$A$3),Dropdwon!$B$3,Dropdwon!$B$4))</f>
        <v>#VALUE!</v>
      </c>
      <c r="G11" s="168"/>
      <c r="H11" s="168"/>
      <c r="I11" s="197" t="e">
        <f t="shared" si="3"/>
        <v>#VALUE!</v>
      </c>
      <c r="J11" s="167" t="e">
        <f>IF(I11&lt;Dropdwon!$A$3,Dropdwon!$B$2,IF(AND(I11&lt;Dropdwon!$A$4,I11&gt;=Dropdwon!$A$3),Dropdwon!$B$3,Dropdwon!$B$4))</f>
        <v>#VALUE!</v>
      </c>
      <c r="K11" s="169"/>
      <c r="L11" s="169"/>
      <c r="M11" s="197" t="e">
        <f t="shared" si="4"/>
        <v>#VALUE!</v>
      </c>
      <c r="N11" s="167" t="e">
        <f>IF(M11&lt;Dropdwon!$A$3,Dropdwon!$B$2,IF(AND(M11&lt;Dropdwon!$A$4,M11&gt;=Dropdwon!$A$3),Dropdwon!$B$3,Dropdwon!$B$4))</f>
        <v>#VALUE!</v>
      </c>
      <c r="O11" s="170" t="e">
        <f t="shared" si="6"/>
        <v>#VALUE!</v>
      </c>
      <c r="P11" s="198" t="e">
        <f>IF(X11="GD",MIN(MAX(D11,H11,L11),0.5),"")</f>
        <v>#VALUE!</v>
      </c>
      <c r="Q11" s="171" t="e">
        <f>IF(AND(W11&lt;&gt;"",W11&lt;&gt;"verpflichtende FoBi",W11&lt;&gt;"förderliche FoBi"),R11,IF(AND(W11="verpflichtende FoBi",SUM(E11+I11+M11-O11)&lt;=Dropdwon!$A$5),SUM(E11+I11+M11-O11),IF(AND(W11="förderliche FoBi",SUM(E11+I11+M11-O11)&lt;=Dropdwon!$A$5,SUM(E11+I11+M11-O11)&lt;=R11),SUM(E11+I11+M11-O11),IF(AND(W11="förderliche FoBi",SUM(E11+I11+M11-O11)&gt;R11),R11,IF(AND(X11="GD",SUM(E11+I11+M11-O11)&gt;T11),T11,IF(AND(X11="GD",SUM(E11+I11+M11-O11)&lt;R11),SUM(E11+I11+M11-O11),IF(AND(X11="GD",E11=""),S11,IF(AND(X11="GD",I11=""),S11,IF(AND(X11="GD",M11=""),S11,IF(SUM(E11+I11+M11-O11)&gt;Dropdwon!$A$5,Dropdwon!$C$5,SUM(E11+I11+M11-O11)))))))))))</f>
        <v>#VALUE!</v>
      </c>
      <c r="R11" s="199" t="e">
        <f>IF(OR(X11="x",A11&lt;STAMMDATENBLATT!$B$32,A11&gt;STAMMDATENBLATT!$D$32),"0:00",IF(AND(X11="GD",S11&lt;T11),S11,IF(AND(X11="GD",S11&gt;T11),T11,S11)))</f>
        <v>#VALUE!</v>
      </c>
      <c r="S11" s="199" t="e">
        <f>IF(OR(X11="x",A11&lt;STAMMDATENBLATT!$B$32,A11&gt;STAMMDATENBLATT!$D$32),"0:00",IF(MOD(B11,2)=0,VLOOKUP(WEEKDAY(A11,2),STAMMDATENBLATT!H$28:J$34,3,FALSE),VLOOKUP(WEEKDAY(A11,2),STAMMDATENBLATT!H$38:J$44,3,FALSE)))</f>
        <v>#VALUE!</v>
      </c>
      <c r="T11" s="199" t="e">
        <f>IF(X11="GD",Feiertage!$E$21,"")</f>
        <v>#VALUE!</v>
      </c>
      <c r="U11" s="173" t="e">
        <f t="shared" si="5"/>
        <v>#VALUE!</v>
      </c>
      <c r="V11" s="174"/>
      <c r="W11" s="175"/>
      <c r="X11" s="176" t="e">
        <f>_xlfn.IFNA(VLOOKUP(A11,Feiertage!A:D,3,FALSE),"")</f>
        <v>#VALUE!</v>
      </c>
      <c r="Y11" s="153" t="e">
        <f>_xlfn.IFNA(VLOOKUP(A11,Feiertage!A:D,4,FALSE),"")</f>
        <v>#VALUE!</v>
      </c>
      <c r="Z11" s="179"/>
    </row>
    <row r="12" spans="1:26" x14ac:dyDescent="0.2">
      <c r="A12" s="164" t="e">
        <f t="shared" si="7"/>
        <v>#VALUE!</v>
      </c>
      <c r="B12" s="165" t="e">
        <f t="shared" si="1"/>
        <v>#VALUE!</v>
      </c>
      <c r="C12" s="166"/>
      <c r="D12" s="166"/>
      <c r="E12" s="197" t="e">
        <f t="shared" si="2"/>
        <v>#VALUE!</v>
      </c>
      <c r="F12" s="167" t="e">
        <f>IF(E12&lt;Dropdwon!$A$3,Dropdwon!$B$2,IF(AND(E12&lt;Dropdwon!$A$4,E12&gt;=Dropdwon!$A$3),Dropdwon!$B$3,Dropdwon!$B$4))</f>
        <v>#VALUE!</v>
      </c>
      <c r="G12" s="168"/>
      <c r="H12" s="168"/>
      <c r="I12" s="197" t="e">
        <f t="shared" si="3"/>
        <v>#VALUE!</v>
      </c>
      <c r="J12" s="167" t="e">
        <f>IF(I12&lt;Dropdwon!$A$3,Dropdwon!$B$2,IF(AND(I12&lt;Dropdwon!$A$4,I12&gt;=Dropdwon!$A$3),Dropdwon!$B$3,Dropdwon!$B$4))</f>
        <v>#VALUE!</v>
      </c>
      <c r="K12" s="169"/>
      <c r="L12" s="169"/>
      <c r="M12" s="197" t="e">
        <f t="shared" si="4"/>
        <v>#VALUE!</v>
      </c>
      <c r="N12" s="167" t="e">
        <f>IF(M12&lt;Dropdwon!$A$3,Dropdwon!$B$2,IF(AND(M12&lt;Dropdwon!$A$4,M12&gt;=Dropdwon!$A$3),Dropdwon!$B$3,Dropdwon!$B$4))</f>
        <v>#VALUE!</v>
      </c>
      <c r="O12" s="170" t="e">
        <f t="shared" si="6"/>
        <v>#VALUE!</v>
      </c>
      <c r="P12" s="198" t="e">
        <f t="shared" si="0"/>
        <v>#VALUE!</v>
      </c>
      <c r="Q12" s="171" t="e">
        <f>IF(AND(W12&lt;&gt;"",W12&lt;&gt;"verpflichtende FoBi",W12&lt;&gt;"förderliche FoBi"),R12,IF(AND(W12="verpflichtende FoBi",SUM(E12+I12+M12-O12)&lt;=Dropdwon!$A$5),SUM(E12+I12+M12-O12),IF(AND(W12="förderliche FoBi",SUM(E12+I12+M12-O12)&lt;=Dropdwon!$A$5,SUM(E12+I12+M12-O12)&lt;=R12),SUM(E12+I12+M12-O12),IF(AND(W12="förderliche FoBi",SUM(E12+I12+M12-O12)&gt;R12),R12,IF(AND(X12="GD",SUM(E12+I12+M12-O12)&gt;T12),T12,IF(AND(X12="GD",SUM(E12+I12+M12-O12)&lt;R12),SUM(E12+I12+M12-O12),IF(AND(X12="GD",E12=""),S12,IF(AND(X12="GD",I12=""),S12,IF(AND(X12="GD",M12=""),S12,IF(SUM(E12+I12+M12-O12)&gt;Dropdwon!$A$5,Dropdwon!$C$5,SUM(E12+I12+M12-O12)))))))))))</f>
        <v>#VALUE!</v>
      </c>
      <c r="R12" s="199" t="e">
        <f>IF(OR(X12="x",A12&lt;STAMMDATENBLATT!$B$32,A12&gt;STAMMDATENBLATT!$D$32),"0:00",IF(AND(X12="GD",S12&lt;T12),S12,IF(AND(X12="GD",S12&gt;T12),T12,S12)))</f>
        <v>#VALUE!</v>
      </c>
      <c r="S12" s="199" t="e">
        <f>IF(OR(X12="x",A12&lt;STAMMDATENBLATT!$B$32,A12&gt;STAMMDATENBLATT!$D$32),"0:00",IF(MOD(B12,2)=0,VLOOKUP(WEEKDAY(A12,2),STAMMDATENBLATT!H$28:J$34,3,FALSE),VLOOKUP(WEEKDAY(A12,2),STAMMDATENBLATT!H$38:J$44,3,FALSE)))</f>
        <v>#VALUE!</v>
      </c>
      <c r="T12" s="199" t="e">
        <f>IF(X12="GD",Feiertage!$E$21,"")</f>
        <v>#VALUE!</v>
      </c>
      <c r="U12" s="173" t="e">
        <f t="shared" si="5"/>
        <v>#VALUE!</v>
      </c>
      <c r="V12" s="174"/>
      <c r="W12" s="175"/>
      <c r="X12" s="176" t="e">
        <f>_xlfn.IFNA(VLOOKUP(A12,Feiertage!A:D,3,FALSE),"")</f>
        <v>#VALUE!</v>
      </c>
      <c r="Y12" s="153" t="e">
        <f>_xlfn.IFNA(VLOOKUP(A12,Feiertage!A:D,4,FALSE),"")</f>
        <v>#VALUE!</v>
      </c>
      <c r="Z12" s="177"/>
    </row>
    <row r="13" spans="1:26" x14ac:dyDescent="0.2">
      <c r="A13" s="164" t="e">
        <f t="shared" si="7"/>
        <v>#VALUE!</v>
      </c>
      <c r="B13" s="165" t="e">
        <f t="shared" si="1"/>
        <v>#VALUE!</v>
      </c>
      <c r="C13" s="166"/>
      <c r="D13" s="166"/>
      <c r="E13" s="197" t="e">
        <f t="shared" si="2"/>
        <v>#VALUE!</v>
      </c>
      <c r="F13" s="167" t="e">
        <f>IF(E13&lt;Dropdwon!$A$3,Dropdwon!$B$2,IF(AND(E13&lt;Dropdwon!$A$4,E13&gt;=Dropdwon!$A$3),Dropdwon!$B$3,Dropdwon!$B$4))</f>
        <v>#VALUE!</v>
      </c>
      <c r="G13" s="168"/>
      <c r="H13" s="168"/>
      <c r="I13" s="197" t="e">
        <f t="shared" si="3"/>
        <v>#VALUE!</v>
      </c>
      <c r="J13" s="167" t="e">
        <f>IF(I13&lt;Dropdwon!$A$3,Dropdwon!$B$2,IF(AND(I13&lt;Dropdwon!$A$4,I13&gt;=Dropdwon!$A$3),Dropdwon!$B$3,Dropdwon!$B$4))</f>
        <v>#VALUE!</v>
      </c>
      <c r="K13" s="169"/>
      <c r="L13" s="169"/>
      <c r="M13" s="197" t="e">
        <f t="shared" si="4"/>
        <v>#VALUE!</v>
      </c>
      <c r="N13" s="167" t="e">
        <f>IF(M13&lt;Dropdwon!$A$3,Dropdwon!$B$2,IF(AND(M13&lt;Dropdwon!$A$4,M13&gt;=Dropdwon!$A$3),Dropdwon!$B$3,Dropdwon!$B$4))</f>
        <v>#VALUE!</v>
      </c>
      <c r="O13" s="170" t="e">
        <f t="shared" si="6"/>
        <v>#VALUE!</v>
      </c>
      <c r="P13" s="198" t="e">
        <f t="shared" si="0"/>
        <v>#VALUE!</v>
      </c>
      <c r="Q13" s="171" t="e">
        <f>IF(AND(W13&lt;&gt;"",W13&lt;&gt;"verpflichtende FoBi",W13&lt;&gt;"förderliche FoBi"),R13,IF(AND(W13="verpflichtende FoBi",SUM(E13+I13+M13-O13)&lt;=Dropdwon!$A$5),SUM(E13+I13+M13-O13),IF(AND(W13="förderliche FoBi",SUM(E13+I13+M13-O13)&lt;=Dropdwon!$A$5,SUM(E13+I13+M13-O13)&lt;=R13),SUM(E13+I13+M13-O13),IF(AND(W13="förderliche FoBi",SUM(E13+I13+M13-O13)&gt;R13),R13,IF(AND(X13="GD",SUM(E13+I13+M13-O13)&gt;T13),T13,IF(AND(X13="GD",SUM(E13+I13+M13-O13)&lt;R13),SUM(E13+I13+M13-O13),IF(AND(X13="GD",E13=""),S13,IF(AND(X13="GD",I13=""),S13,IF(AND(X13="GD",M13=""),S13,IF(SUM(E13+I13+M13-O13)&gt;Dropdwon!$A$5,Dropdwon!$C$5,SUM(E13+I13+M13-O13)))))))))))</f>
        <v>#VALUE!</v>
      </c>
      <c r="R13" s="199" t="e">
        <f>IF(OR(X13="x",A13&lt;STAMMDATENBLATT!$B$32,A13&gt;STAMMDATENBLATT!$D$32),"0:00",IF(AND(X13="GD",S13&lt;T13),S13,IF(AND(X13="GD",S13&gt;T13),T13,S13)))</f>
        <v>#VALUE!</v>
      </c>
      <c r="S13" s="199" t="e">
        <f>IF(OR(X13="x",A13&lt;STAMMDATENBLATT!$B$32,A13&gt;STAMMDATENBLATT!$D$32),"0:00",IF(MOD(B13,2)=0,VLOOKUP(WEEKDAY(A13,2),STAMMDATENBLATT!H$28:J$34,3,FALSE),VLOOKUP(WEEKDAY(A13,2),STAMMDATENBLATT!H$38:J$44,3,FALSE)))</f>
        <v>#VALUE!</v>
      </c>
      <c r="T13" s="199" t="e">
        <f>IF(X13="GD",Feiertage!$E$21,"")</f>
        <v>#VALUE!</v>
      </c>
      <c r="U13" s="173" t="e">
        <f t="shared" si="5"/>
        <v>#VALUE!</v>
      </c>
      <c r="V13" s="174"/>
      <c r="W13" s="175"/>
      <c r="X13" s="176" t="e">
        <f>_xlfn.IFNA(VLOOKUP(A13,Feiertage!A:D,3,FALSE),"")</f>
        <v>#VALUE!</v>
      </c>
      <c r="Y13" s="153" t="e">
        <f>_xlfn.IFNA(VLOOKUP(A13,Feiertage!A:D,4,FALSE),"")</f>
        <v>#VALUE!</v>
      </c>
      <c r="Z13" s="177"/>
    </row>
    <row r="14" spans="1:26" x14ac:dyDescent="0.2">
      <c r="A14" s="164" t="e">
        <f t="shared" si="7"/>
        <v>#VALUE!</v>
      </c>
      <c r="B14" s="165" t="e">
        <f t="shared" si="1"/>
        <v>#VALUE!</v>
      </c>
      <c r="C14" s="166"/>
      <c r="D14" s="166"/>
      <c r="E14" s="197" t="e">
        <f t="shared" si="2"/>
        <v>#VALUE!</v>
      </c>
      <c r="F14" s="167" t="e">
        <f>IF(E14&lt;Dropdwon!$A$3,Dropdwon!$B$2,IF(AND(E14&lt;Dropdwon!$A$4,E14&gt;=Dropdwon!$A$3),Dropdwon!$B$3,Dropdwon!$B$4))</f>
        <v>#VALUE!</v>
      </c>
      <c r="G14" s="168"/>
      <c r="H14" s="168"/>
      <c r="I14" s="197" t="e">
        <f t="shared" si="3"/>
        <v>#VALUE!</v>
      </c>
      <c r="J14" s="167" t="e">
        <f>IF(I14&lt;Dropdwon!$A$3,Dropdwon!$B$2,IF(AND(I14&lt;Dropdwon!$A$4,I14&gt;=Dropdwon!$A$3),Dropdwon!$B$3,Dropdwon!$B$4))</f>
        <v>#VALUE!</v>
      </c>
      <c r="K14" s="169"/>
      <c r="L14" s="169"/>
      <c r="M14" s="197" t="e">
        <f t="shared" si="4"/>
        <v>#VALUE!</v>
      </c>
      <c r="N14" s="167" t="e">
        <f>IF(M14&lt;Dropdwon!$A$3,Dropdwon!$B$2,IF(AND(M14&lt;Dropdwon!$A$4,M14&gt;=Dropdwon!$A$3),Dropdwon!$B$3,Dropdwon!$B$4))</f>
        <v>#VALUE!</v>
      </c>
      <c r="O14" s="170" t="e">
        <f t="shared" si="6"/>
        <v>#VALUE!</v>
      </c>
      <c r="P14" s="198" t="e">
        <f t="shared" si="0"/>
        <v>#VALUE!</v>
      </c>
      <c r="Q14" s="171" t="e">
        <f>IF(AND(W14&lt;&gt;"",W14&lt;&gt;"verpflichtende FoBi",W14&lt;&gt;"förderliche FoBi"),R14,IF(AND(W14="verpflichtende FoBi",SUM(E14+I14+M14-O14)&lt;=Dropdwon!$A$5),SUM(E14+I14+M14-O14),IF(AND(W14="förderliche FoBi",SUM(E14+I14+M14-O14)&lt;=Dropdwon!$A$5,SUM(E14+I14+M14-O14)&lt;=R14),SUM(E14+I14+M14-O14),IF(AND(W14="förderliche FoBi",SUM(E14+I14+M14-O14)&gt;R14),R14,IF(AND(X14="GD",SUM(E14+I14+M14-O14)&gt;T14),T14,IF(AND(X14="GD",SUM(E14+I14+M14-O14)&lt;R14),SUM(E14+I14+M14-O14),IF(AND(X14="GD",E14=""),S14,IF(AND(X14="GD",I14=""),S14,IF(AND(X14="GD",M14=""),S14,IF(SUM(E14+I14+M14-O14)&gt;Dropdwon!$A$5,Dropdwon!$C$5,SUM(E14+I14+M14-O14)))))))))))</f>
        <v>#VALUE!</v>
      </c>
      <c r="R14" s="199" t="e">
        <f>IF(OR(X14="x",A14&lt;STAMMDATENBLATT!$B$32,A14&gt;STAMMDATENBLATT!$D$32),"0:00",IF(AND(X14="GD",S14&lt;T14),S14,IF(AND(X14="GD",S14&gt;T14),T14,S14)))</f>
        <v>#VALUE!</v>
      </c>
      <c r="S14" s="199" t="e">
        <f>IF(OR(X14="x",A14&lt;STAMMDATENBLATT!$B$32,A14&gt;STAMMDATENBLATT!$D$32),"0:00",IF(MOD(B14,2)=0,VLOOKUP(WEEKDAY(A14,2),STAMMDATENBLATT!H$28:J$34,3,FALSE),VLOOKUP(WEEKDAY(A14,2),STAMMDATENBLATT!H$38:J$44,3,FALSE)))</f>
        <v>#VALUE!</v>
      </c>
      <c r="T14" s="199" t="e">
        <f>IF(X14="GD",Feiertage!$E$21,"")</f>
        <v>#VALUE!</v>
      </c>
      <c r="U14" s="173" t="e">
        <f t="shared" si="5"/>
        <v>#VALUE!</v>
      </c>
      <c r="V14" s="174"/>
      <c r="W14" s="175"/>
      <c r="X14" s="176" t="e">
        <f>_xlfn.IFNA(VLOOKUP(A14,Feiertage!A:D,3,FALSE),"")</f>
        <v>#VALUE!</v>
      </c>
      <c r="Y14" s="153" t="e">
        <f>_xlfn.IFNA(VLOOKUP(A14,Feiertage!A:D,4,FALSE),"")</f>
        <v>#VALUE!</v>
      </c>
      <c r="Z14" s="179"/>
    </row>
    <row r="15" spans="1:26" x14ac:dyDescent="0.2">
      <c r="A15" s="164" t="e">
        <f t="shared" si="7"/>
        <v>#VALUE!</v>
      </c>
      <c r="B15" s="165" t="e">
        <f t="shared" si="1"/>
        <v>#VALUE!</v>
      </c>
      <c r="C15" s="166"/>
      <c r="D15" s="166"/>
      <c r="E15" s="197" t="e">
        <f t="shared" si="2"/>
        <v>#VALUE!</v>
      </c>
      <c r="F15" s="167" t="e">
        <f>IF(E15&lt;Dropdwon!$A$3,Dropdwon!$B$2,IF(AND(E15&lt;Dropdwon!$A$4,E15&gt;=Dropdwon!$A$3),Dropdwon!$B$3,Dropdwon!$B$4))</f>
        <v>#VALUE!</v>
      </c>
      <c r="G15" s="168"/>
      <c r="H15" s="168"/>
      <c r="I15" s="197" t="e">
        <f t="shared" si="3"/>
        <v>#VALUE!</v>
      </c>
      <c r="J15" s="167" t="e">
        <f>IF(I15&lt;Dropdwon!$A$3,Dropdwon!$B$2,IF(AND(I15&lt;Dropdwon!$A$4,I15&gt;=Dropdwon!$A$3),Dropdwon!$B$3,Dropdwon!$B$4))</f>
        <v>#VALUE!</v>
      </c>
      <c r="K15" s="169"/>
      <c r="L15" s="169"/>
      <c r="M15" s="197" t="e">
        <f t="shared" si="4"/>
        <v>#VALUE!</v>
      </c>
      <c r="N15" s="167" t="e">
        <f>IF(M15&lt;Dropdwon!$A$3,Dropdwon!$B$2,IF(AND(M15&lt;Dropdwon!$A$4,M15&gt;=Dropdwon!$A$3),Dropdwon!$B$3,Dropdwon!$B$4))</f>
        <v>#VALUE!</v>
      </c>
      <c r="O15" s="170" t="e">
        <f t="shared" si="6"/>
        <v>#VALUE!</v>
      </c>
      <c r="P15" s="198" t="e">
        <f t="shared" si="0"/>
        <v>#VALUE!</v>
      </c>
      <c r="Q15" s="171" t="e">
        <f>IF(AND(W15&lt;&gt;"",W15&lt;&gt;"verpflichtende FoBi",W15&lt;&gt;"förderliche FoBi"),R15,IF(AND(W15="verpflichtende FoBi",SUM(E15+I15+M15-O15)&lt;=Dropdwon!$A$5),SUM(E15+I15+M15-O15),IF(AND(W15="förderliche FoBi",SUM(E15+I15+M15-O15)&lt;=Dropdwon!$A$5,SUM(E15+I15+M15-O15)&lt;=R15),SUM(E15+I15+M15-O15),IF(AND(W15="förderliche FoBi",SUM(E15+I15+M15-O15)&gt;R15),R15,IF(AND(X15="GD",SUM(E15+I15+M15-O15)&gt;T15),T15,IF(AND(X15="GD",SUM(E15+I15+M15-O15)&lt;R15),SUM(E15+I15+M15-O15),IF(AND(X15="GD",E15=""),S15,IF(AND(X15="GD",I15=""),S15,IF(AND(X15="GD",M15=""),S15,IF(SUM(E15+I15+M15-O15)&gt;Dropdwon!$A$5,Dropdwon!$C$5,SUM(E15+I15+M15-O15)))))))))))</f>
        <v>#VALUE!</v>
      </c>
      <c r="R15" s="199" t="e">
        <f>IF(OR(X15="x",A15&lt;STAMMDATENBLATT!$B$32,A15&gt;STAMMDATENBLATT!$D$32),"0:00",IF(AND(X15="GD",S15&lt;T15),S15,IF(AND(X15="GD",S15&gt;T15),T15,S15)))</f>
        <v>#VALUE!</v>
      </c>
      <c r="S15" s="199" t="e">
        <f>IF(OR(X15="x",A15&lt;STAMMDATENBLATT!$B$32,A15&gt;STAMMDATENBLATT!$D$32),"0:00",IF(MOD(B15,2)=0,VLOOKUP(WEEKDAY(A15,2),STAMMDATENBLATT!H$28:J$34,3,FALSE),VLOOKUP(WEEKDAY(A15,2),STAMMDATENBLATT!H$38:J$44,3,FALSE)))</f>
        <v>#VALUE!</v>
      </c>
      <c r="T15" s="199" t="e">
        <f>IF(X15="GD",Feiertage!$E$21,"")</f>
        <v>#VALUE!</v>
      </c>
      <c r="U15" s="173" t="e">
        <f t="shared" si="5"/>
        <v>#VALUE!</v>
      </c>
      <c r="V15" s="174"/>
      <c r="W15" s="175"/>
      <c r="X15" s="176" t="e">
        <f>_xlfn.IFNA(VLOOKUP(A15,Feiertage!A:D,3,FALSE),"")</f>
        <v>#VALUE!</v>
      </c>
      <c r="Y15" s="153" t="e">
        <f>_xlfn.IFNA(VLOOKUP(A15,Feiertage!A:D,4,FALSE),"")</f>
        <v>#VALUE!</v>
      </c>
      <c r="Z15" s="182"/>
    </row>
    <row r="16" spans="1:26" x14ac:dyDescent="0.2">
      <c r="A16" s="164" t="e">
        <f t="shared" si="7"/>
        <v>#VALUE!</v>
      </c>
      <c r="B16" s="165" t="e">
        <f t="shared" si="1"/>
        <v>#VALUE!</v>
      </c>
      <c r="C16" s="166"/>
      <c r="D16" s="166"/>
      <c r="E16" s="197" t="e">
        <f t="shared" si="2"/>
        <v>#VALUE!</v>
      </c>
      <c r="F16" s="167" t="e">
        <f>IF(E16&lt;Dropdwon!$A$3,Dropdwon!$B$2,IF(AND(E16&lt;Dropdwon!$A$4,E16&gt;=Dropdwon!$A$3),Dropdwon!$B$3,Dropdwon!$B$4))</f>
        <v>#VALUE!</v>
      </c>
      <c r="G16" s="168"/>
      <c r="H16" s="168"/>
      <c r="I16" s="197" t="e">
        <f t="shared" si="3"/>
        <v>#VALUE!</v>
      </c>
      <c r="J16" s="167" t="e">
        <f>IF(I16&lt;Dropdwon!$A$3,Dropdwon!$B$2,IF(AND(I16&lt;Dropdwon!$A$4,I16&gt;=Dropdwon!$A$3),Dropdwon!$B$3,Dropdwon!$B$4))</f>
        <v>#VALUE!</v>
      </c>
      <c r="K16" s="169"/>
      <c r="L16" s="169"/>
      <c r="M16" s="197" t="e">
        <f t="shared" si="4"/>
        <v>#VALUE!</v>
      </c>
      <c r="N16" s="167" t="e">
        <f>IF(M16&lt;Dropdwon!$A$3,Dropdwon!$B$2,IF(AND(M16&lt;Dropdwon!$A$4,M16&gt;=Dropdwon!$A$3),Dropdwon!$B$3,Dropdwon!$B$4))</f>
        <v>#VALUE!</v>
      </c>
      <c r="O16" s="170" t="e">
        <f t="shared" si="6"/>
        <v>#VALUE!</v>
      </c>
      <c r="P16" s="198" t="e">
        <f t="shared" si="0"/>
        <v>#VALUE!</v>
      </c>
      <c r="Q16" s="171" t="e">
        <f>IF(AND(W16&lt;&gt;"",W16&lt;&gt;"verpflichtende FoBi",W16&lt;&gt;"förderliche FoBi"),R16,IF(AND(W16="verpflichtende FoBi",SUM(E16+I16+M16-O16)&lt;=Dropdwon!$A$5),SUM(E16+I16+M16-O16),IF(AND(W16="förderliche FoBi",SUM(E16+I16+M16-O16)&lt;=Dropdwon!$A$5,SUM(E16+I16+M16-O16)&lt;=R16),SUM(E16+I16+M16-O16),IF(AND(W16="förderliche FoBi",SUM(E16+I16+M16-O16)&gt;R16),R16,IF(AND(X16="GD",SUM(E16+I16+M16-O16)&gt;T16),T16,IF(AND(X16="GD",SUM(E16+I16+M16-O16)&lt;R16),SUM(E16+I16+M16-O16),IF(AND(X16="GD",E16=""),S16,IF(AND(X16="GD",I16=""),S16,IF(AND(X16="GD",M16=""),S16,IF(SUM(E16+I16+M16-O16)&gt;Dropdwon!$A$5,Dropdwon!$C$5,SUM(E16+I16+M16-O16)))))))))))</f>
        <v>#VALUE!</v>
      </c>
      <c r="R16" s="199" t="e">
        <f>IF(OR(X16="x",A16&lt;STAMMDATENBLATT!$B$32,A16&gt;STAMMDATENBLATT!$D$32),"0:00",IF(AND(X16="GD",S16&lt;T16),S16,IF(AND(X16="GD",S16&gt;T16),T16,S16)))</f>
        <v>#VALUE!</v>
      </c>
      <c r="S16" s="199" t="e">
        <f>IF(OR(X16="x",A16&lt;STAMMDATENBLATT!$B$32,A16&gt;STAMMDATENBLATT!$D$32),"0:00",IF(MOD(B16,2)=0,VLOOKUP(WEEKDAY(A16,2),STAMMDATENBLATT!H$28:J$34,3,FALSE),VLOOKUP(WEEKDAY(A16,2),STAMMDATENBLATT!H$38:J$44,3,FALSE)))</f>
        <v>#VALUE!</v>
      </c>
      <c r="T16" s="199" t="e">
        <f>IF(X16="GD",Feiertage!$E$21,"")</f>
        <v>#VALUE!</v>
      </c>
      <c r="U16" s="173" t="e">
        <f t="shared" si="5"/>
        <v>#VALUE!</v>
      </c>
      <c r="V16" s="174"/>
      <c r="W16" s="175"/>
      <c r="X16" s="176" t="e">
        <f>_xlfn.IFNA(VLOOKUP(A16,Feiertage!A:D,3,FALSE),"")</f>
        <v>#VALUE!</v>
      </c>
      <c r="Y16" s="153" t="e">
        <f>_xlfn.IFNA(VLOOKUP(A16,Feiertage!A:D,4,FALSE),"")</f>
        <v>#VALUE!</v>
      </c>
      <c r="Z16" s="182"/>
    </row>
    <row r="17" spans="1:26" x14ac:dyDescent="0.2">
      <c r="A17" s="164" t="e">
        <f t="shared" si="7"/>
        <v>#VALUE!</v>
      </c>
      <c r="B17" s="165" t="e">
        <f t="shared" si="1"/>
        <v>#VALUE!</v>
      </c>
      <c r="C17" s="166"/>
      <c r="D17" s="166"/>
      <c r="E17" s="197" t="e">
        <f t="shared" si="2"/>
        <v>#VALUE!</v>
      </c>
      <c r="F17" s="167" t="e">
        <f>IF(E17&lt;Dropdwon!$A$3,Dropdwon!$B$2,IF(AND(E17&lt;Dropdwon!$A$4,E17&gt;=Dropdwon!$A$3),Dropdwon!$B$3,Dropdwon!$B$4))</f>
        <v>#VALUE!</v>
      </c>
      <c r="G17" s="168"/>
      <c r="H17" s="168"/>
      <c r="I17" s="197" t="e">
        <f t="shared" si="3"/>
        <v>#VALUE!</v>
      </c>
      <c r="J17" s="167" t="e">
        <f>IF(I17&lt;Dropdwon!$A$3,Dropdwon!$B$2,IF(AND(I17&lt;Dropdwon!$A$4,I17&gt;=Dropdwon!$A$3),Dropdwon!$B$3,Dropdwon!$B$4))</f>
        <v>#VALUE!</v>
      </c>
      <c r="K17" s="169"/>
      <c r="L17" s="169"/>
      <c r="M17" s="197" t="e">
        <f t="shared" si="4"/>
        <v>#VALUE!</v>
      </c>
      <c r="N17" s="167" t="e">
        <f>IF(M17&lt;Dropdwon!$A$3,Dropdwon!$B$2,IF(AND(M17&lt;Dropdwon!$A$4,M17&gt;=Dropdwon!$A$3),Dropdwon!$B$3,Dropdwon!$B$4))</f>
        <v>#VALUE!</v>
      </c>
      <c r="O17" s="170" t="e">
        <f t="shared" si="6"/>
        <v>#VALUE!</v>
      </c>
      <c r="P17" s="198" t="e">
        <f t="shared" si="0"/>
        <v>#VALUE!</v>
      </c>
      <c r="Q17" s="171" t="e">
        <f>IF(AND(W17&lt;&gt;"",W17&lt;&gt;"verpflichtende FoBi",W17&lt;&gt;"förderliche FoBi"),R17,IF(AND(W17="verpflichtende FoBi",SUM(E17+I17+M17-O17)&lt;=Dropdwon!$A$5),SUM(E17+I17+M17-O17),IF(AND(W17="förderliche FoBi",SUM(E17+I17+M17-O17)&lt;=Dropdwon!$A$5,SUM(E17+I17+M17-O17)&lt;=R17),SUM(E17+I17+M17-O17),IF(AND(W17="förderliche FoBi",SUM(E17+I17+M17-O17)&gt;R17),R17,IF(AND(X17="GD",SUM(E17+I17+M17-O17)&gt;T17),T17,IF(AND(X17="GD",SUM(E17+I17+M17-O17)&lt;R17),SUM(E17+I17+M17-O17),IF(AND(X17="GD",E17=""),S17,IF(AND(X17="GD",I17=""),S17,IF(AND(X17="GD",M17=""),S17,IF(SUM(E17+I17+M17-O17)&gt;Dropdwon!$A$5,Dropdwon!$C$5,SUM(E17+I17+M17-O17)))))))))))</f>
        <v>#VALUE!</v>
      </c>
      <c r="R17" s="199" t="e">
        <f>IF(OR(X17="x",A17&lt;STAMMDATENBLATT!$B$32,A17&gt;STAMMDATENBLATT!$D$32),"0:00",IF(AND(X17="GD",S17&lt;T17),S17,IF(AND(X17="GD",S17&gt;T17),T17,S17)))</f>
        <v>#VALUE!</v>
      </c>
      <c r="S17" s="199" t="e">
        <f>IF(OR(X17="x",A17&lt;STAMMDATENBLATT!$B$32,A17&gt;STAMMDATENBLATT!$D$32),"0:00",IF(MOD(B17,2)=0,VLOOKUP(WEEKDAY(A17,2),STAMMDATENBLATT!H$28:J$34,3,FALSE),VLOOKUP(WEEKDAY(A17,2),STAMMDATENBLATT!H$38:J$44,3,FALSE)))</f>
        <v>#VALUE!</v>
      </c>
      <c r="T17" s="199" t="e">
        <f>IF(X17="GD",Feiertage!$E$21,"")</f>
        <v>#VALUE!</v>
      </c>
      <c r="U17" s="173" t="e">
        <f t="shared" si="5"/>
        <v>#VALUE!</v>
      </c>
      <c r="V17" s="174"/>
      <c r="W17" s="175"/>
      <c r="X17" s="176" t="e">
        <f>_xlfn.IFNA(VLOOKUP(A17,Feiertage!A:D,3,FALSE),"")</f>
        <v>#VALUE!</v>
      </c>
      <c r="Y17" s="153" t="e">
        <f>_xlfn.IFNA(VLOOKUP(A17,Feiertage!A:D,4,FALSE),"")</f>
        <v>#VALUE!</v>
      </c>
      <c r="Z17" s="182"/>
    </row>
    <row r="18" spans="1:26" x14ac:dyDescent="0.2">
      <c r="A18" s="164" t="e">
        <f t="shared" si="7"/>
        <v>#VALUE!</v>
      </c>
      <c r="B18" s="165" t="e">
        <f t="shared" si="1"/>
        <v>#VALUE!</v>
      </c>
      <c r="C18" s="166"/>
      <c r="D18" s="166"/>
      <c r="E18" s="197" t="e">
        <f t="shared" si="2"/>
        <v>#VALUE!</v>
      </c>
      <c r="F18" s="167" t="e">
        <f>IF(E18&lt;Dropdwon!$A$3,Dropdwon!$B$2,IF(AND(E18&lt;Dropdwon!$A$4,E18&gt;=Dropdwon!$A$3),Dropdwon!$B$3,Dropdwon!$B$4))</f>
        <v>#VALUE!</v>
      </c>
      <c r="G18" s="168"/>
      <c r="H18" s="168"/>
      <c r="I18" s="197" t="e">
        <f t="shared" si="3"/>
        <v>#VALUE!</v>
      </c>
      <c r="J18" s="167" t="e">
        <f>IF(I18&lt;Dropdwon!$A$3,Dropdwon!$B$2,IF(AND(I18&lt;Dropdwon!$A$4,I18&gt;=Dropdwon!$A$3),Dropdwon!$B$3,Dropdwon!$B$4))</f>
        <v>#VALUE!</v>
      </c>
      <c r="K18" s="169"/>
      <c r="L18" s="169"/>
      <c r="M18" s="197" t="e">
        <f t="shared" si="4"/>
        <v>#VALUE!</v>
      </c>
      <c r="N18" s="167" t="e">
        <f>IF(M18&lt;Dropdwon!$A$3,Dropdwon!$B$2,IF(AND(M18&lt;Dropdwon!$A$4,M18&gt;=Dropdwon!$A$3),Dropdwon!$B$3,Dropdwon!$B$4))</f>
        <v>#VALUE!</v>
      </c>
      <c r="O18" s="170" t="e">
        <f t="shared" si="6"/>
        <v>#VALUE!</v>
      </c>
      <c r="P18" s="198" t="e">
        <f t="shared" si="0"/>
        <v>#VALUE!</v>
      </c>
      <c r="Q18" s="171" t="e">
        <f>IF(AND(W18&lt;&gt;"",W18&lt;&gt;"verpflichtende FoBi",W18&lt;&gt;"förderliche FoBi"),R18,IF(AND(W18="verpflichtende FoBi",SUM(E18+I18+M18-O18)&lt;=Dropdwon!$A$5),SUM(E18+I18+M18-O18),IF(AND(W18="förderliche FoBi",SUM(E18+I18+M18-O18)&lt;=Dropdwon!$A$5,SUM(E18+I18+M18-O18)&lt;=R18),SUM(E18+I18+M18-O18),IF(AND(W18="förderliche FoBi",SUM(E18+I18+M18-O18)&gt;R18),R18,IF(AND(X18="GD",SUM(E18+I18+M18-O18)&gt;T18),T18,IF(AND(X18="GD",SUM(E18+I18+M18-O18)&lt;R18),SUM(E18+I18+M18-O18),IF(AND(X18="GD",E18=""),S18,IF(AND(X18="GD",I18=""),S18,IF(AND(X18="GD",M18=""),S18,IF(SUM(E18+I18+M18-O18)&gt;Dropdwon!$A$5,Dropdwon!$C$5,SUM(E18+I18+M18-O18)))))))))))</f>
        <v>#VALUE!</v>
      </c>
      <c r="R18" s="199" t="e">
        <f>IF(OR(X18="x",A18&lt;STAMMDATENBLATT!$B$32,A18&gt;STAMMDATENBLATT!$D$32),"0:00",IF(AND(X18="GD",S18&lt;T18),S18,IF(AND(X18="GD",S18&gt;T18),T18,S18)))</f>
        <v>#VALUE!</v>
      </c>
      <c r="S18" s="199" t="e">
        <f>IF(OR(X18="x",A18&lt;STAMMDATENBLATT!$B$32,A18&gt;STAMMDATENBLATT!$D$32),"0:00",IF(MOD(B18,2)=0,VLOOKUP(WEEKDAY(A18,2),STAMMDATENBLATT!H$28:J$34,3,FALSE),VLOOKUP(WEEKDAY(A18,2),STAMMDATENBLATT!H$38:J$44,3,FALSE)))</f>
        <v>#VALUE!</v>
      </c>
      <c r="T18" s="199" t="e">
        <f>IF(X18="GD",Feiertage!$E$21,"")</f>
        <v>#VALUE!</v>
      </c>
      <c r="U18" s="173" t="e">
        <f t="shared" si="5"/>
        <v>#VALUE!</v>
      </c>
      <c r="V18" s="174"/>
      <c r="W18" s="175"/>
      <c r="X18" s="176" t="e">
        <f>_xlfn.IFNA(VLOOKUP(A18,Feiertage!A:D,3,FALSE),"")</f>
        <v>#VALUE!</v>
      </c>
      <c r="Y18" s="153" t="e">
        <f>_xlfn.IFNA(VLOOKUP(A18,Feiertage!A:D,4,FALSE),"")</f>
        <v>#VALUE!</v>
      </c>
      <c r="Z18" s="182"/>
    </row>
    <row r="19" spans="1:26" x14ac:dyDescent="0.2">
      <c r="A19" s="164" t="e">
        <f t="shared" si="7"/>
        <v>#VALUE!</v>
      </c>
      <c r="B19" s="165" t="e">
        <f t="shared" si="1"/>
        <v>#VALUE!</v>
      </c>
      <c r="C19" s="166"/>
      <c r="D19" s="166"/>
      <c r="E19" s="197" t="e">
        <f t="shared" si="2"/>
        <v>#VALUE!</v>
      </c>
      <c r="F19" s="167" t="e">
        <f>IF(E19&lt;Dropdwon!$A$3,Dropdwon!$B$2,IF(AND(E19&lt;Dropdwon!$A$4,E19&gt;=Dropdwon!$A$3),Dropdwon!$B$3,Dropdwon!$B$4))</f>
        <v>#VALUE!</v>
      </c>
      <c r="G19" s="168"/>
      <c r="H19" s="168"/>
      <c r="I19" s="197" t="e">
        <f t="shared" si="3"/>
        <v>#VALUE!</v>
      </c>
      <c r="J19" s="167" t="e">
        <f>IF(I19&lt;Dropdwon!$A$3,Dropdwon!$B$2,IF(AND(I19&lt;Dropdwon!$A$4,I19&gt;=Dropdwon!$A$3),Dropdwon!$B$3,Dropdwon!$B$4))</f>
        <v>#VALUE!</v>
      </c>
      <c r="K19" s="169"/>
      <c r="L19" s="169"/>
      <c r="M19" s="197" t="e">
        <f t="shared" si="4"/>
        <v>#VALUE!</v>
      </c>
      <c r="N19" s="167" t="e">
        <f>IF(M19&lt;Dropdwon!$A$3,Dropdwon!$B$2,IF(AND(M19&lt;Dropdwon!$A$4,M19&gt;=Dropdwon!$A$3),Dropdwon!$B$3,Dropdwon!$B$4))</f>
        <v>#VALUE!</v>
      </c>
      <c r="O19" s="170" t="e">
        <f t="shared" si="6"/>
        <v>#VALUE!</v>
      </c>
      <c r="P19" s="198" t="e">
        <f t="shared" si="0"/>
        <v>#VALUE!</v>
      </c>
      <c r="Q19" s="171" t="e">
        <f>IF(AND(W19&lt;&gt;"",W19&lt;&gt;"verpflichtende FoBi",W19&lt;&gt;"förderliche FoBi"),R19,IF(AND(W19="verpflichtende FoBi",SUM(E19+I19+M19-O19)&lt;=Dropdwon!$A$5),SUM(E19+I19+M19-O19),IF(AND(W19="förderliche FoBi",SUM(E19+I19+M19-O19)&lt;=Dropdwon!$A$5,SUM(E19+I19+M19-O19)&lt;=R19),SUM(E19+I19+M19-O19),IF(AND(W19="förderliche FoBi",SUM(E19+I19+M19-O19)&gt;R19),R19,IF(AND(X19="GD",SUM(E19+I19+M19-O19)&gt;T19),T19,IF(AND(X19="GD",SUM(E19+I19+M19-O19)&lt;R19),SUM(E19+I19+M19-O19),IF(AND(X19="GD",E19=""),S19,IF(AND(X19="GD",I19=""),S19,IF(AND(X19="GD",M19=""),S19,IF(SUM(E19+I19+M19-O19)&gt;Dropdwon!$A$5,Dropdwon!$C$5,SUM(E19+I19+M19-O19)))))))))))</f>
        <v>#VALUE!</v>
      </c>
      <c r="R19" s="199" t="e">
        <f>IF(OR(X19="x",A19&lt;STAMMDATENBLATT!$B$32,A19&gt;STAMMDATENBLATT!$D$32),"0:00",IF(AND(X19="GD",S19&lt;T19),S19,IF(AND(X19="GD",S19&gt;T19),T19,S19)))</f>
        <v>#VALUE!</v>
      </c>
      <c r="S19" s="199" t="e">
        <f>IF(OR(X19="x",A19&lt;STAMMDATENBLATT!$B$32,A19&gt;STAMMDATENBLATT!$D$32),"0:00",IF(MOD(B19,2)=0,VLOOKUP(WEEKDAY(A19,2),STAMMDATENBLATT!H$28:J$34,3,FALSE),VLOOKUP(WEEKDAY(A19,2),STAMMDATENBLATT!H$38:J$44,3,FALSE)))</f>
        <v>#VALUE!</v>
      </c>
      <c r="T19" s="199" t="e">
        <f>IF(X19="GD",Feiertage!$E$21,"")</f>
        <v>#VALUE!</v>
      </c>
      <c r="U19" s="173" t="e">
        <f t="shared" si="5"/>
        <v>#VALUE!</v>
      </c>
      <c r="V19" s="174"/>
      <c r="W19" s="175"/>
      <c r="X19" s="176" t="e">
        <f>_xlfn.IFNA(VLOOKUP(A19,Feiertage!A:D,3,FALSE),"")</f>
        <v>#VALUE!</v>
      </c>
      <c r="Y19" s="153" t="e">
        <f>_xlfn.IFNA(VLOOKUP(A19,Feiertage!A:D,4,FALSE),"")</f>
        <v>#VALUE!</v>
      </c>
      <c r="Z19" s="182"/>
    </row>
    <row r="20" spans="1:26" x14ac:dyDescent="0.2">
      <c r="A20" s="164" t="e">
        <f t="shared" si="7"/>
        <v>#VALUE!</v>
      </c>
      <c r="B20" s="165" t="e">
        <f t="shared" si="1"/>
        <v>#VALUE!</v>
      </c>
      <c r="C20" s="166"/>
      <c r="D20" s="166"/>
      <c r="E20" s="197" t="e">
        <f t="shared" si="2"/>
        <v>#VALUE!</v>
      </c>
      <c r="F20" s="167" t="e">
        <f>IF(E20&lt;Dropdwon!$A$3,Dropdwon!$B$2,IF(AND(E20&lt;Dropdwon!$A$4,E20&gt;=Dropdwon!$A$3),Dropdwon!$B$3,Dropdwon!$B$4))</f>
        <v>#VALUE!</v>
      </c>
      <c r="G20" s="168"/>
      <c r="H20" s="168"/>
      <c r="I20" s="197" t="e">
        <f t="shared" si="3"/>
        <v>#VALUE!</v>
      </c>
      <c r="J20" s="167" t="e">
        <f>IF(I20&lt;Dropdwon!$A$3,Dropdwon!$B$2,IF(AND(I20&lt;Dropdwon!$A$4,I20&gt;=Dropdwon!$A$3),Dropdwon!$B$3,Dropdwon!$B$4))</f>
        <v>#VALUE!</v>
      </c>
      <c r="K20" s="169"/>
      <c r="L20" s="169"/>
      <c r="M20" s="197" t="e">
        <f t="shared" si="4"/>
        <v>#VALUE!</v>
      </c>
      <c r="N20" s="167" t="e">
        <f>IF(M20&lt;Dropdwon!$A$3,Dropdwon!$B$2,IF(AND(M20&lt;Dropdwon!$A$4,M20&gt;=Dropdwon!$A$3),Dropdwon!$B$3,Dropdwon!$B$4))</f>
        <v>#VALUE!</v>
      </c>
      <c r="O20" s="170" t="e">
        <f t="shared" si="6"/>
        <v>#VALUE!</v>
      </c>
      <c r="P20" s="198" t="e">
        <f t="shared" si="0"/>
        <v>#VALUE!</v>
      </c>
      <c r="Q20" s="171" t="e">
        <f>IF(AND(W20&lt;&gt;"",W20&lt;&gt;"verpflichtende FoBi",W20&lt;&gt;"förderliche FoBi"),R20,IF(AND(W20="verpflichtende FoBi",SUM(E20+I20+M20-O20)&lt;=Dropdwon!$A$5),SUM(E20+I20+M20-O20),IF(AND(W20="förderliche FoBi",SUM(E20+I20+M20-O20)&lt;=Dropdwon!$A$5,SUM(E20+I20+M20-O20)&lt;=R20),SUM(E20+I20+M20-O20),IF(AND(W20="förderliche FoBi",SUM(E20+I20+M20-O20)&gt;R20),R20,IF(AND(X20="GD",SUM(E20+I20+M20-O20)&gt;T20),T20,IF(AND(X20="GD",SUM(E20+I20+M20-O20)&lt;R20),SUM(E20+I20+M20-O20),IF(AND(X20="GD",E20=""),S20,IF(AND(X20="GD",I20=""),S20,IF(AND(X20="GD",M20=""),S20,IF(SUM(E20+I20+M20-O20)&gt;Dropdwon!$A$5,Dropdwon!$C$5,SUM(E20+I20+M20-O20)))))))))))</f>
        <v>#VALUE!</v>
      </c>
      <c r="R20" s="199" t="e">
        <f>IF(OR(X20="x",A20&lt;STAMMDATENBLATT!$B$32,A20&gt;STAMMDATENBLATT!$D$32),"0:00",IF(AND(X20="GD",S20&lt;T20),S20,IF(AND(X20="GD",S20&gt;T20),T20,S20)))</f>
        <v>#VALUE!</v>
      </c>
      <c r="S20" s="199" t="e">
        <f>IF(OR(X20="x",A20&lt;STAMMDATENBLATT!$B$32,A20&gt;STAMMDATENBLATT!$D$32),"0:00",IF(MOD(B20,2)=0,VLOOKUP(WEEKDAY(A20,2),STAMMDATENBLATT!H$28:J$34,3,FALSE),VLOOKUP(WEEKDAY(A20,2),STAMMDATENBLATT!H$38:J$44,3,FALSE)))</f>
        <v>#VALUE!</v>
      </c>
      <c r="T20" s="199" t="e">
        <f>IF(X20="GD",Feiertage!$E$21,"")</f>
        <v>#VALUE!</v>
      </c>
      <c r="U20" s="173" t="e">
        <f t="shared" si="5"/>
        <v>#VALUE!</v>
      </c>
      <c r="V20" s="174"/>
      <c r="W20" s="175"/>
      <c r="X20" s="176" t="e">
        <f>_xlfn.IFNA(VLOOKUP(A20,Feiertage!A:D,3,FALSE),"")</f>
        <v>#VALUE!</v>
      </c>
      <c r="Y20" s="153" t="e">
        <f>_xlfn.IFNA(VLOOKUP(A20,Feiertage!A:D,4,FALSE),"")</f>
        <v>#VALUE!</v>
      </c>
      <c r="Z20" s="177"/>
    </row>
    <row r="21" spans="1:26" x14ac:dyDescent="0.2">
      <c r="A21" s="164" t="e">
        <f t="shared" si="7"/>
        <v>#VALUE!</v>
      </c>
      <c r="B21" s="165" t="e">
        <f t="shared" si="1"/>
        <v>#VALUE!</v>
      </c>
      <c r="C21" s="166"/>
      <c r="D21" s="166"/>
      <c r="E21" s="197" t="e">
        <f t="shared" si="2"/>
        <v>#VALUE!</v>
      </c>
      <c r="F21" s="167" t="e">
        <f>IF(E21&lt;Dropdwon!$A$3,Dropdwon!$B$2,IF(AND(E21&lt;Dropdwon!$A$4,E21&gt;=Dropdwon!$A$3),Dropdwon!$B$3,Dropdwon!$B$4))</f>
        <v>#VALUE!</v>
      </c>
      <c r="G21" s="168"/>
      <c r="H21" s="168"/>
      <c r="I21" s="197" t="e">
        <f t="shared" si="3"/>
        <v>#VALUE!</v>
      </c>
      <c r="J21" s="167" t="e">
        <f>IF(I21&lt;Dropdwon!$A$3,Dropdwon!$B$2,IF(AND(I21&lt;Dropdwon!$A$4,I21&gt;=Dropdwon!$A$3),Dropdwon!$B$3,Dropdwon!$B$4))</f>
        <v>#VALUE!</v>
      </c>
      <c r="K21" s="169"/>
      <c r="L21" s="169"/>
      <c r="M21" s="197" t="e">
        <f t="shared" si="4"/>
        <v>#VALUE!</v>
      </c>
      <c r="N21" s="167" t="e">
        <f>IF(M21&lt;Dropdwon!$A$3,Dropdwon!$B$2,IF(AND(M21&lt;Dropdwon!$A$4,M21&gt;=Dropdwon!$A$3),Dropdwon!$B$3,Dropdwon!$B$4))</f>
        <v>#VALUE!</v>
      </c>
      <c r="O21" s="170" t="e">
        <f t="shared" si="6"/>
        <v>#VALUE!</v>
      </c>
      <c r="P21" s="198" t="e">
        <f t="shared" si="0"/>
        <v>#VALUE!</v>
      </c>
      <c r="Q21" s="171" t="e">
        <f>IF(AND(W21&lt;&gt;"",W21&lt;&gt;"verpflichtende FoBi",W21&lt;&gt;"förderliche FoBi"),R21,IF(AND(W21="verpflichtende FoBi",SUM(E21+I21+M21-O21)&lt;=Dropdwon!$A$5),SUM(E21+I21+M21-O21),IF(AND(W21="förderliche FoBi",SUM(E21+I21+M21-O21)&lt;=Dropdwon!$A$5,SUM(E21+I21+M21-O21)&lt;=R21),SUM(E21+I21+M21-O21),IF(AND(W21="förderliche FoBi",SUM(E21+I21+M21-O21)&gt;R21),R21,IF(AND(X21="GD",SUM(E21+I21+M21-O21)&gt;T21),T21,IF(AND(X21="GD",SUM(E21+I21+M21-O21)&lt;R21),SUM(E21+I21+M21-O21),IF(AND(X21="GD",E21=""),S21,IF(AND(X21="GD",I21=""),S21,IF(AND(X21="GD",M21=""),S21,IF(SUM(E21+I21+M21-O21)&gt;Dropdwon!$A$5,Dropdwon!$C$5,SUM(E21+I21+M21-O21)))))))))))</f>
        <v>#VALUE!</v>
      </c>
      <c r="R21" s="199" t="e">
        <f>IF(OR(X21="x",A21&lt;STAMMDATENBLATT!$B$32,A21&gt;STAMMDATENBLATT!$D$32),"0:00",IF(AND(X21="GD",S21&lt;T21),S21,IF(AND(X21="GD",S21&gt;T21),T21,S21)))</f>
        <v>#VALUE!</v>
      </c>
      <c r="S21" s="199" t="e">
        <f>IF(OR(X21="x",A21&lt;STAMMDATENBLATT!$B$32,A21&gt;STAMMDATENBLATT!$D$32),"0:00",IF(MOD(B21,2)=0,VLOOKUP(WEEKDAY(A21,2),STAMMDATENBLATT!H$28:J$34,3,FALSE),VLOOKUP(WEEKDAY(A21,2),STAMMDATENBLATT!H$38:J$44,3,FALSE)))</f>
        <v>#VALUE!</v>
      </c>
      <c r="T21" s="199" t="e">
        <f>IF(X21="GD",Feiertage!$E$21,"")</f>
        <v>#VALUE!</v>
      </c>
      <c r="U21" s="173" t="e">
        <f t="shared" si="5"/>
        <v>#VALUE!</v>
      </c>
      <c r="V21" s="174"/>
      <c r="W21" s="175"/>
      <c r="X21" s="176" t="e">
        <f>_xlfn.IFNA(VLOOKUP(A21,Feiertage!A:D,3,FALSE),"")</f>
        <v>#VALUE!</v>
      </c>
      <c r="Y21" s="153" t="e">
        <f>_xlfn.IFNA(VLOOKUP(A21,Feiertage!A:D,4,FALSE),"")</f>
        <v>#VALUE!</v>
      </c>
      <c r="Z21" s="179"/>
    </row>
    <row r="22" spans="1:26" x14ac:dyDescent="0.2">
      <c r="A22" s="164" t="e">
        <f t="shared" si="7"/>
        <v>#VALUE!</v>
      </c>
      <c r="B22" s="165" t="e">
        <f t="shared" si="1"/>
        <v>#VALUE!</v>
      </c>
      <c r="C22" s="166"/>
      <c r="D22" s="166"/>
      <c r="E22" s="197" t="e">
        <f t="shared" si="2"/>
        <v>#VALUE!</v>
      </c>
      <c r="F22" s="167" t="e">
        <f>IF(E22&lt;Dropdwon!$A$3,Dropdwon!$B$2,IF(AND(E22&lt;Dropdwon!$A$4,E22&gt;=Dropdwon!$A$3),Dropdwon!$B$3,Dropdwon!$B$4))</f>
        <v>#VALUE!</v>
      </c>
      <c r="G22" s="168"/>
      <c r="H22" s="168"/>
      <c r="I22" s="197" t="e">
        <f t="shared" si="3"/>
        <v>#VALUE!</v>
      </c>
      <c r="J22" s="167" t="e">
        <f>IF(I22&lt;Dropdwon!$A$3,Dropdwon!$B$2,IF(AND(I22&lt;Dropdwon!$A$4,I22&gt;=Dropdwon!$A$3),Dropdwon!$B$3,Dropdwon!$B$4))</f>
        <v>#VALUE!</v>
      </c>
      <c r="K22" s="169"/>
      <c r="L22" s="169"/>
      <c r="M22" s="197" t="e">
        <f t="shared" si="4"/>
        <v>#VALUE!</v>
      </c>
      <c r="N22" s="167" t="e">
        <f>IF(M22&lt;Dropdwon!$A$3,Dropdwon!$B$2,IF(AND(M22&lt;Dropdwon!$A$4,M22&gt;=Dropdwon!$A$3),Dropdwon!$B$3,Dropdwon!$B$4))</f>
        <v>#VALUE!</v>
      </c>
      <c r="O22" s="170" t="e">
        <f t="shared" si="6"/>
        <v>#VALUE!</v>
      </c>
      <c r="P22" s="198" t="e">
        <f t="shared" si="0"/>
        <v>#VALUE!</v>
      </c>
      <c r="Q22" s="171" t="e">
        <f>IF(AND(W22&lt;&gt;"",W22&lt;&gt;"verpflichtende FoBi",W22&lt;&gt;"förderliche FoBi"),R22,IF(AND(W22="verpflichtende FoBi",SUM(E22+I22+M22-O22)&lt;=Dropdwon!$A$5),SUM(E22+I22+M22-O22),IF(AND(W22="förderliche FoBi",SUM(E22+I22+M22-O22)&lt;=Dropdwon!$A$5,SUM(E22+I22+M22-O22)&lt;=R22),SUM(E22+I22+M22-O22),IF(AND(W22="förderliche FoBi",SUM(E22+I22+M22-O22)&gt;R22),R22,IF(AND(X22="GD",SUM(E22+I22+M22-O22)&gt;T22),T22,IF(AND(X22="GD",SUM(E22+I22+M22-O22)&lt;R22),SUM(E22+I22+M22-O22),IF(AND(X22="GD",E22=""),S22,IF(AND(X22="GD",I22=""),S22,IF(AND(X22="GD",M22=""),S22,IF(SUM(E22+I22+M22-O22)&gt;Dropdwon!$A$5,Dropdwon!$C$5,SUM(E22+I22+M22-O22)))))))))))</f>
        <v>#VALUE!</v>
      </c>
      <c r="R22" s="199" t="e">
        <f>IF(OR(X22="x",A22&lt;STAMMDATENBLATT!$B$32,A22&gt;STAMMDATENBLATT!$D$32),"0:00",IF(AND(X22="GD",S22&lt;T22),S22,IF(AND(X22="GD",S22&gt;T22),T22,S22)))</f>
        <v>#VALUE!</v>
      </c>
      <c r="S22" s="199" t="e">
        <f>IF(OR(X22="x",A22&lt;STAMMDATENBLATT!$B$32,A22&gt;STAMMDATENBLATT!$D$32),"0:00",IF(MOD(B22,2)=0,VLOOKUP(WEEKDAY(A22,2),STAMMDATENBLATT!H$28:J$34,3,FALSE),VLOOKUP(WEEKDAY(A22,2),STAMMDATENBLATT!H$38:J$44,3,FALSE)))</f>
        <v>#VALUE!</v>
      </c>
      <c r="T22" s="199" t="e">
        <f>IF(X22="GD",Feiertage!$E$21,"")</f>
        <v>#VALUE!</v>
      </c>
      <c r="U22" s="173" t="e">
        <f t="shared" si="5"/>
        <v>#VALUE!</v>
      </c>
      <c r="V22" s="174"/>
      <c r="W22" s="175"/>
      <c r="X22" s="176" t="e">
        <f>_xlfn.IFNA(VLOOKUP(A22,Feiertage!A:D,3,FALSE),"")</f>
        <v>#VALUE!</v>
      </c>
      <c r="Y22" s="153" t="e">
        <f>_xlfn.IFNA(VLOOKUP(A22,Feiertage!A:D,4,FALSE),"")</f>
        <v>#VALUE!</v>
      </c>
      <c r="Z22" s="182"/>
    </row>
    <row r="23" spans="1:26" x14ac:dyDescent="0.2">
      <c r="A23" s="164" t="e">
        <f t="shared" si="7"/>
        <v>#VALUE!</v>
      </c>
      <c r="B23" s="165" t="e">
        <f t="shared" si="1"/>
        <v>#VALUE!</v>
      </c>
      <c r="C23" s="166"/>
      <c r="D23" s="166"/>
      <c r="E23" s="197" t="e">
        <f t="shared" si="2"/>
        <v>#VALUE!</v>
      </c>
      <c r="F23" s="167" t="e">
        <f>IF(E23&lt;Dropdwon!$A$3,Dropdwon!$B$2,IF(AND(E23&lt;Dropdwon!$A$4,E23&gt;=Dropdwon!$A$3),Dropdwon!$B$3,Dropdwon!$B$4))</f>
        <v>#VALUE!</v>
      </c>
      <c r="G23" s="168"/>
      <c r="H23" s="168"/>
      <c r="I23" s="197" t="e">
        <f t="shared" si="3"/>
        <v>#VALUE!</v>
      </c>
      <c r="J23" s="167" t="e">
        <f>IF(I23&lt;Dropdwon!$A$3,Dropdwon!$B$2,IF(AND(I23&lt;Dropdwon!$A$4,I23&gt;=Dropdwon!$A$3),Dropdwon!$B$3,Dropdwon!$B$4))</f>
        <v>#VALUE!</v>
      </c>
      <c r="K23" s="169"/>
      <c r="L23" s="169"/>
      <c r="M23" s="197" t="e">
        <f t="shared" si="4"/>
        <v>#VALUE!</v>
      </c>
      <c r="N23" s="167" t="e">
        <f>IF(M23&lt;Dropdwon!$A$3,Dropdwon!$B$2,IF(AND(M23&lt;Dropdwon!$A$4,M23&gt;=Dropdwon!$A$3),Dropdwon!$B$3,Dropdwon!$B$4))</f>
        <v>#VALUE!</v>
      </c>
      <c r="O23" s="170" t="e">
        <f t="shared" si="6"/>
        <v>#VALUE!</v>
      </c>
      <c r="P23" s="198" t="e">
        <f t="shared" si="0"/>
        <v>#VALUE!</v>
      </c>
      <c r="Q23" s="171" t="e">
        <f>IF(AND(W23&lt;&gt;"",W23&lt;&gt;"verpflichtende FoBi",W23&lt;&gt;"förderliche FoBi"),R23,IF(AND(W23="verpflichtende FoBi",SUM(E23+I23+M23-O23)&lt;=Dropdwon!$A$5),SUM(E23+I23+M23-O23),IF(AND(W23="förderliche FoBi",SUM(E23+I23+M23-O23)&lt;=Dropdwon!$A$5,SUM(E23+I23+M23-O23)&lt;=R23),SUM(E23+I23+M23-O23),IF(AND(W23="förderliche FoBi",SUM(E23+I23+M23-O23)&gt;R23),R23,IF(AND(X23="GD",SUM(E23+I23+M23-O23)&gt;T23),T23,IF(AND(X23="GD",SUM(E23+I23+M23-O23)&lt;R23),SUM(E23+I23+M23-O23),IF(AND(X23="GD",E23=""),S23,IF(AND(X23="GD",I23=""),S23,IF(AND(X23="GD",M23=""),S23,IF(SUM(E23+I23+M23-O23)&gt;Dropdwon!$A$5,Dropdwon!$C$5,SUM(E23+I23+M23-O23)))))))))))</f>
        <v>#VALUE!</v>
      </c>
      <c r="R23" s="199" t="e">
        <f>IF(OR(X23="x",A23&lt;STAMMDATENBLATT!$B$32,A23&gt;STAMMDATENBLATT!$D$32),"0:00",IF(AND(X23="GD",S23&lt;T23),S23,IF(AND(X23="GD",S23&gt;T23),T23,S23)))</f>
        <v>#VALUE!</v>
      </c>
      <c r="S23" s="199" t="e">
        <f>IF(OR(X23="x",A23&lt;STAMMDATENBLATT!$B$32,A23&gt;STAMMDATENBLATT!$D$32),"0:00",IF(MOD(B23,2)=0,VLOOKUP(WEEKDAY(A23,2),STAMMDATENBLATT!H$28:J$34,3,FALSE),VLOOKUP(WEEKDAY(A23,2),STAMMDATENBLATT!H$38:J$44,3,FALSE)))</f>
        <v>#VALUE!</v>
      </c>
      <c r="T23" s="199" t="e">
        <f>IF(X23="GD",Feiertage!$E$21,"")</f>
        <v>#VALUE!</v>
      </c>
      <c r="U23" s="173" t="e">
        <f t="shared" si="5"/>
        <v>#VALUE!</v>
      </c>
      <c r="V23" s="174"/>
      <c r="W23" s="175"/>
      <c r="X23" s="176" t="e">
        <f>_xlfn.IFNA(VLOOKUP(A23,Feiertage!A:D,3,FALSE),"")</f>
        <v>#VALUE!</v>
      </c>
      <c r="Y23" s="153" t="e">
        <f>_xlfn.IFNA(VLOOKUP(A23,Feiertage!A:D,4,FALSE),"")</f>
        <v>#VALUE!</v>
      </c>
      <c r="Z23" s="182"/>
    </row>
    <row r="24" spans="1:26" x14ac:dyDescent="0.2">
      <c r="A24" s="164" t="e">
        <f t="shared" si="7"/>
        <v>#VALUE!</v>
      </c>
      <c r="B24" s="165" t="e">
        <f t="shared" si="1"/>
        <v>#VALUE!</v>
      </c>
      <c r="C24" s="166"/>
      <c r="D24" s="166"/>
      <c r="E24" s="197" t="e">
        <f t="shared" si="2"/>
        <v>#VALUE!</v>
      </c>
      <c r="F24" s="167" t="e">
        <f>IF(E24&lt;Dropdwon!$A$3,Dropdwon!$B$2,IF(AND(E24&lt;Dropdwon!$A$4,E24&gt;=Dropdwon!$A$3),Dropdwon!$B$3,Dropdwon!$B$4))</f>
        <v>#VALUE!</v>
      </c>
      <c r="G24" s="168"/>
      <c r="H24" s="168"/>
      <c r="I24" s="197" t="e">
        <f t="shared" si="3"/>
        <v>#VALUE!</v>
      </c>
      <c r="J24" s="167" t="e">
        <f>IF(I24&lt;Dropdwon!$A$3,Dropdwon!$B$2,IF(AND(I24&lt;Dropdwon!$A$4,I24&gt;=Dropdwon!$A$3),Dropdwon!$B$3,Dropdwon!$B$4))</f>
        <v>#VALUE!</v>
      </c>
      <c r="K24" s="169"/>
      <c r="L24" s="169"/>
      <c r="M24" s="197" t="e">
        <f t="shared" si="4"/>
        <v>#VALUE!</v>
      </c>
      <c r="N24" s="167" t="e">
        <f>IF(M24&lt;Dropdwon!$A$3,Dropdwon!$B$2,IF(AND(M24&lt;Dropdwon!$A$4,M24&gt;=Dropdwon!$A$3),Dropdwon!$B$3,Dropdwon!$B$4))</f>
        <v>#VALUE!</v>
      </c>
      <c r="O24" s="170" t="e">
        <f t="shared" si="6"/>
        <v>#VALUE!</v>
      </c>
      <c r="P24" s="198" t="e">
        <f t="shared" si="0"/>
        <v>#VALUE!</v>
      </c>
      <c r="Q24" s="171" t="e">
        <f>IF(AND(W24&lt;&gt;"",W24&lt;&gt;"verpflichtende FoBi",W24&lt;&gt;"förderliche FoBi"),R24,IF(AND(W24="verpflichtende FoBi",SUM(E24+I24+M24-O24)&lt;=Dropdwon!$A$5),SUM(E24+I24+M24-O24),IF(AND(W24="förderliche FoBi",SUM(E24+I24+M24-O24)&lt;=Dropdwon!$A$5,SUM(E24+I24+M24-O24)&lt;=R24),SUM(E24+I24+M24-O24),IF(AND(W24="förderliche FoBi",SUM(E24+I24+M24-O24)&gt;R24),R24,IF(AND(X24="GD",SUM(E24+I24+M24-O24)&gt;T24),T24,IF(AND(X24="GD",SUM(E24+I24+M24-O24)&lt;R24),SUM(E24+I24+M24-O24),IF(AND(X24="GD",E24=""),S24,IF(AND(X24="GD",I24=""),S24,IF(AND(X24="GD",M24=""),S24,IF(SUM(E24+I24+M24-O24)&gt;Dropdwon!$A$5,Dropdwon!$C$5,SUM(E24+I24+M24-O24)))))))))))</f>
        <v>#VALUE!</v>
      </c>
      <c r="R24" s="199" t="e">
        <f>IF(OR(X24="x",A24&lt;STAMMDATENBLATT!$B$32,A24&gt;STAMMDATENBLATT!$D$32),"0:00",IF(AND(X24="GD",S24&lt;T24),S24,IF(AND(X24="GD",S24&gt;T24),T24,S24)))</f>
        <v>#VALUE!</v>
      </c>
      <c r="S24" s="199" t="e">
        <f>IF(OR(X24="x",A24&lt;STAMMDATENBLATT!$B$32,A24&gt;STAMMDATENBLATT!$D$32),"0:00",IF(MOD(B24,2)=0,VLOOKUP(WEEKDAY(A24,2),STAMMDATENBLATT!H$28:J$34,3,FALSE),VLOOKUP(WEEKDAY(A24,2),STAMMDATENBLATT!H$38:J$44,3,FALSE)))</f>
        <v>#VALUE!</v>
      </c>
      <c r="T24" s="199" t="e">
        <f>IF(X24="GD",Feiertage!$E$21,"")</f>
        <v>#VALUE!</v>
      </c>
      <c r="U24" s="173" t="e">
        <f t="shared" si="5"/>
        <v>#VALUE!</v>
      </c>
      <c r="V24" s="174"/>
      <c r="W24" s="175"/>
      <c r="X24" s="176" t="e">
        <f>_xlfn.IFNA(VLOOKUP(A24,Feiertage!A:D,3,FALSE),"")</f>
        <v>#VALUE!</v>
      </c>
      <c r="Y24" s="153" t="e">
        <f>_xlfn.IFNA(VLOOKUP(A24,Feiertage!A:D,4,FALSE),"")</f>
        <v>#VALUE!</v>
      </c>
      <c r="Z24" s="182"/>
    </row>
    <row r="25" spans="1:26" x14ac:dyDescent="0.2">
      <c r="A25" s="164" t="e">
        <f t="shared" si="7"/>
        <v>#VALUE!</v>
      </c>
      <c r="B25" s="165" t="e">
        <f t="shared" si="1"/>
        <v>#VALUE!</v>
      </c>
      <c r="C25" s="166"/>
      <c r="D25" s="166"/>
      <c r="E25" s="197" t="e">
        <f t="shared" si="2"/>
        <v>#VALUE!</v>
      </c>
      <c r="F25" s="167" t="e">
        <f>IF(E25&lt;Dropdwon!$A$3,Dropdwon!$B$2,IF(AND(E25&lt;Dropdwon!$A$4,E25&gt;=Dropdwon!$A$3),Dropdwon!$B$3,Dropdwon!$B$4))</f>
        <v>#VALUE!</v>
      </c>
      <c r="G25" s="168"/>
      <c r="H25" s="168"/>
      <c r="I25" s="197" t="e">
        <f t="shared" si="3"/>
        <v>#VALUE!</v>
      </c>
      <c r="J25" s="167" t="e">
        <f>IF(I25&lt;Dropdwon!$A$3,Dropdwon!$B$2,IF(AND(I25&lt;Dropdwon!$A$4,I25&gt;=Dropdwon!$A$3),Dropdwon!$B$3,Dropdwon!$B$4))</f>
        <v>#VALUE!</v>
      </c>
      <c r="K25" s="169"/>
      <c r="L25" s="169"/>
      <c r="M25" s="197" t="e">
        <f t="shared" si="4"/>
        <v>#VALUE!</v>
      </c>
      <c r="N25" s="167" t="e">
        <f>IF(M25&lt;Dropdwon!$A$3,Dropdwon!$B$2,IF(AND(M25&lt;Dropdwon!$A$4,M25&gt;=Dropdwon!$A$3),Dropdwon!$B$3,Dropdwon!$B$4))</f>
        <v>#VALUE!</v>
      </c>
      <c r="O25" s="170" t="e">
        <f t="shared" si="6"/>
        <v>#VALUE!</v>
      </c>
      <c r="P25" s="198" t="e">
        <f t="shared" si="0"/>
        <v>#VALUE!</v>
      </c>
      <c r="Q25" s="171" t="e">
        <f>IF(AND(W25&lt;&gt;"",W25&lt;&gt;"verpflichtende FoBi",W25&lt;&gt;"förderliche FoBi"),R25,IF(AND(W25="verpflichtende FoBi",SUM(E25+I25+M25-O25)&lt;=Dropdwon!$A$5),SUM(E25+I25+M25-O25),IF(AND(W25="förderliche FoBi",SUM(E25+I25+M25-O25)&lt;=Dropdwon!$A$5,SUM(E25+I25+M25-O25)&lt;=R25),SUM(E25+I25+M25-O25),IF(AND(W25="förderliche FoBi",SUM(E25+I25+M25-O25)&gt;R25),R25,IF(AND(X25="GD",SUM(E25+I25+M25-O25)&gt;T25),T25,IF(AND(X25="GD",SUM(E25+I25+M25-O25)&lt;R25),SUM(E25+I25+M25-O25),IF(AND(X25="GD",E25=""),S25,IF(AND(X25="GD",I25=""),S25,IF(AND(X25="GD",M25=""),S25,IF(SUM(E25+I25+M25-O25)&gt;Dropdwon!$A$5,Dropdwon!$C$5,SUM(E25+I25+M25-O25)))))))))))</f>
        <v>#VALUE!</v>
      </c>
      <c r="R25" s="199" t="e">
        <f>IF(OR(X25="x",A25&lt;STAMMDATENBLATT!$B$32,A25&gt;STAMMDATENBLATT!$D$32),"0:00",IF(AND(X25="GD",S25&lt;T25),S25,IF(AND(X25="GD",S25&gt;T25),T25,S25)))</f>
        <v>#VALUE!</v>
      </c>
      <c r="S25" s="199" t="e">
        <f>IF(OR(X25="x",A25&lt;STAMMDATENBLATT!$B$32,A25&gt;STAMMDATENBLATT!$D$32),"0:00",IF(MOD(B25,2)=0,VLOOKUP(WEEKDAY(A25,2),STAMMDATENBLATT!H$28:J$34,3,FALSE),VLOOKUP(WEEKDAY(A25,2),STAMMDATENBLATT!H$38:J$44,3,FALSE)))</f>
        <v>#VALUE!</v>
      </c>
      <c r="T25" s="199" t="e">
        <f>IF(X25="GD",Feiertage!$E$21,"")</f>
        <v>#VALUE!</v>
      </c>
      <c r="U25" s="173" t="e">
        <f t="shared" si="5"/>
        <v>#VALUE!</v>
      </c>
      <c r="V25" s="174"/>
      <c r="W25" s="175"/>
      <c r="X25" s="176" t="e">
        <f>_xlfn.IFNA(VLOOKUP(A25,Feiertage!A:D,3,FALSE),"")</f>
        <v>#VALUE!</v>
      </c>
      <c r="Y25" s="153" t="e">
        <f>_xlfn.IFNA(VLOOKUP(A25,Feiertage!A:D,4,FALSE),"")</f>
        <v>#VALUE!</v>
      </c>
      <c r="Z25" s="182"/>
    </row>
    <row r="26" spans="1:26" x14ac:dyDescent="0.2">
      <c r="A26" s="164" t="e">
        <f t="shared" si="7"/>
        <v>#VALUE!</v>
      </c>
      <c r="B26" s="165" t="e">
        <f t="shared" si="1"/>
        <v>#VALUE!</v>
      </c>
      <c r="C26" s="166"/>
      <c r="D26" s="166"/>
      <c r="E26" s="197" t="e">
        <f t="shared" si="2"/>
        <v>#VALUE!</v>
      </c>
      <c r="F26" s="167" t="e">
        <f>IF(E26&lt;Dropdwon!$A$3,Dropdwon!$B$2,IF(AND(E26&lt;Dropdwon!$A$4,E26&gt;=Dropdwon!$A$3),Dropdwon!$B$3,Dropdwon!$B$4))</f>
        <v>#VALUE!</v>
      </c>
      <c r="G26" s="168"/>
      <c r="H26" s="168"/>
      <c r="I26" s="197" t="e">
        <f t="shared" si="3"/>
        <v>#VALUE!</v>
      </c>
      <c r="J26" s="167" t="e">
        <f>IF(I26&lt;Dropdwon!$A$3,Dropdwon!$B$2,IF(AND(I26&lt;Dropdwon!$A$4,I26&gt;=Dropdwon!$A$3),Dropdwon!$B$3,Dropdwon!$B$4))</f>
        <v>#VALUE!</v>
      </c>
      <c r="K26" s="169"/>
      <c r="L26" s="169"/>
      <c r="M26" s="197" t="e">
        <f t="shared" si="4"/>
        <v>#VALUE!</v>
      </c>
      <c r="N26" s="167" t="e">
        <f>IF(M26&lt;Dropdwon!$A$3,Dropdwon!$B$2,IF(AND(M26&lt;Dropdwon!$A$4,M26&gt;=Dropdwon!$A$3),Dropdwon!$B$3,Dropdwon!$B$4))</f>
        <v>#VALUE!</v>
      </c>
      <c r="O26" s="170" t="e">
        <f t="shared" si="6"/>
        <v>#VALUE!</v>
      </c>
      <c r="P26" s="198" t="e">
        <f t="shared" si="0"/>
        <v>#VALUE!</v>
      </c>
      <c r="Q26" s="171" t="e">
        <f>IF(AND(W26&lt;&gt;"",W26&lt;&gt;"verpflichtende FoBi",W26&lt;&gt;"förderliche FoBi"),R26,IF(AND(W26="verpflichtende FoBi",SUM(E26+I26+M26-O26)&lt;=Dropdwon!$A$5),SUM(E26+I26+M26-O26),IF(AND(W26="förderliche FoBi",SUM(E26+I26+M26-O26)&lt;=Dropdwon!$A$5,SUM(E26+I26+M26-O26)&lt;=R26),SUM(E26+I26+M26-O26),IF(AND(W26="förderliche FoBi",SUM(E26+I26+M26-O26)&gt;R26),R26,IF(AND(X26="GD",SUM(E26+I26+M26-O26)&gt;T26),T26,IF(AND(X26="GD",SUM(E26+I26+M26-O26)&lt;R26),SUM(E26+I26+M26-O26),IF(AND(X26="GD",E26=""),S26,IF(AND(X26="GD",I26=""),S26,IF(AND(X26="GD",M26=""),S26,IF(SUM(E26+I26+M26-O26)&gt;Dropdwon!$A$5,Dropdwon!$C$5,SUM(E26+I26+M26-O26)))))))))))</f>
        <v>#VALUE!</v>
      </c>
      <c r="R26" s="199" t="e">
        <f>IF(OR(X26="x",A26&lt;STAMMDATENBLATT!$B$32,A26&gt;STAMMDATENBLATT!$D$32),"0:00",IF(AND(X26="GD",S26&lt;T26),S26,IF(AND(X26="GD",S26&gt;T26),T26,S26)))</f>
        <v>#VALUE!</v>
      </c>
      <c r="S26" s="199" t="e">
        <f>IF(OR(X26="x",A26&lt;STAMMDATENBLATT!$B$32,A26&gt;STAMMDATENBLATT!$D$32),"0:00",IF(MOD(B26,2)=0,VLOOKUP(WEEKDAY(A26,2),STAMMDATENBLATT!H$28:J$34,3,FALSE),VLOOKUP(WEEKDAY(A26,2),STAMMDATENBLATT!H$38:J$44,3,FALSE)))</f>
        <v>#VALUE!</v>
      </c>
      <c r="T26" s="199" t="e">
        <f>IF(X26="GD",Feiertage!$E$21,"")</f>
        <v>#VALUE!</v>
      </c>
      <c r="U26" s="173" t="e">
        <f t="shared" si="5"/>
        <v>#VALUE!</v>
      </c>
      <c r="V26" s="174"/>
      <c r="W26" s="175"/>
      <c r="X26" s="176" t="e">
        <f>_xlfn.IFNA(VLOOKUP(A26,Feiertage!A:D,3,FALSE),"")</f>
        <v>#VALUE!</v>
      </c>
      <c r="Y26" s="153" t="e">
        <f>_xlfn.IFNA(VLOOKUP(A26,Feiertage!A:D,4,FALSE),"")</f>
        <v>#VALUE!</v>
      </c>
      <c r="Z26" s="182"/>
    </row>
    <row r="27" spans="1:26" x14ac:dyDescent="0.2">
      <c r="A27" s="164" t="e">
        <f t="shared" si="7"/>
        <v>#VALUE!</v>
      </c>
      <c r="B27" s="165" t="e">
        <f t="shared" si="1"/>
        <v>#VALUE!</v>
      </c>
      <c r="C27" s="166"/>
      <c r="D27" s="166"/>
      <c r="E27" s="197" t="e">
        <f t="shared" si="2"/>
        <v>#VALUE!</v>
      </c>
      <c r="F27" s="167" t="e">
        <f>IF(E27&lt;Dropdwon!$A$3,Dropdwon!$B$2,IF(AND(E27&lt;Dropdwon!$A$4,E27&gt;=Dropdwon!$A$3),Dropdwon!$B$3,Dropdwon!$B$4))</f>
        <v>#VALUE!</v>
      </c>
      <c r="G27" s="168"/>
      <c r="H27" s="168"/>
      <c r="I27" s="197" t="e">
        <f t="shared" si="3"/>
        <v>#VALUE!</v>
      </c>
      <c r="J27" s="167" t="e">
        <f>IF(I27&lt;Dropdwon!$A$3,Dropdwon!$B$2,IF(AND(I27&lt;Dropdwon!$A$4,I27&gt;=Dropdwon!$A$3),Dropdwon!$B$3,Dropdwon!$B$4))</f>
        <v>#VALUE!</v>
      </c>
      <c r="K27" s="169"/>
      <c r="L27" s="169"/>
      <c r="M27" s="197" t="e">
        <f t="shared" si="4"/>
        <v>#VALUE!</v>
      </c>
      <c r="N27" s="167" t="e">
        <f>IF(M27&lt;Dropdwon!$A$3,Dropdwon!$B$2,IF(AND(M27&lt;Dropdwon!$A$4,M27&gt;=Dropdwon!$A$3),Dropdwon!$B$3,Dropdwon!$B$4))</f>
        <v>#VALUE!</v>
      </c>
      <c r="O27" s="170" t="e">
        <f t="shared" si="6"/>
        <v>#VALUE!</v>
      </c>
      <c r="P27" s="198" t="e">
        <f t="shared" si="0"/>
        <v>#VALUE!</v>
      </c>
      <c r="Q27" s="171" t="e">
        <f>IF(AND(W27&lt;&gt;"",W27&lt;&gt;"verpflichtende FoBi",W27&lt;&gt;"förderliche FoBi"),R27,IF(AND(W27="verpflichtende FoBi",SUM(E27+I27+M27-O27)&lt;=Dropdwon!$A$5),SUM(E27+I27+M27-O27),IF(AND(W27="förderliche FoBi",SUM(E27+I27+M27-O27)&lt;=Dropdwon!$A$5,SUM(E27+I27+M27-O27)&lt;=R27),SUM(E27+I27+M27-O27),IF(AND(W27="förderliche FoBi",SUM(E27+I27+M27-O27)&gt;R27),R27,IF(AND(X27="GD",SUM(E27+I27+M27-O27)&gt;T27),T27,IF(AND(X27="GD",SUM(E27+I27+M27-O27)&lt;R27),SUM(E27+I27+M27-O27),IF(AND(X27="GD",E27=""),S27,IF(AND(X27="GD",I27=""),S27,IF(AND(X27="GD",M27=""),S27,IF(SUM(E27+I27+M27-O27)&gt;Dropdwon!$A$5,Dropdwon!$C$5,SUM(E27+I27+M27-O27)))))))))))</f>
        <v>#VALUE!</v>
      </c>
      <c r="R27" s="199" t="e">
        <f>IF(OR(X27="x",A27&lt;STAMMDATENBLATT!$B$32,A27&gt;STAMMDATENBLATT!$D$32),"0:00",IF(AND(X27="GD",S27&lt;T27),S27,IF(AND(X27="GD",S27&gt;T27),T27,S27)))</f>
        <v>#VALUE!</v>
      </c>
      <c r="S27" s="199" t="e">
        <f>IF(OR(X27="x",A27&lt;STAMMDATENBLATT!$B$32,A27&gt;STAMMDATENBLATT!$D$32),"0:00",IF(MOD(B27,2)=0,VLOOKUP(WEEKDAY(A27,2),STAMMDATENBLATT!H$28:J$34,3,FALSE),VLOOKUP(WEEKDAY(A27,2),STAMMDATENBLATT!H$38:J$44,3,FALSE)))</f>
        <v>#VALUE!</v>
      </c>
      <c r="T27" s="199" t="e">
        <f>IF(X27="GD",Feiertage!$E$21,"")</f>
        <v>#VALUE!</v>
      </c>
      <c r="U27" s="173" t="e">
        <f t="shared" si="5"/>
        <v>#VALUE!</v>
      </c>
      <c r="V27" s="174"/>
      <c r="W27" s="175"/>
      <c r="X27" s="176" t="e">
        <f>_xlfn.IFNA(VLOOKUP(A27,Feiertage!A:D,3,FALSE),"")</f>
        <v>#VALUE!</v>
      </c>
      <c r="Y27" s="153" t="e">
        <f>_xlfn.IFNA(VLOOKUP(A27,Feiertage!A:D,4,FALSE),"")</f>
        <v>#VALUE!</v>
      </c>
      <c r="Z27" s="177"/>
    </row>
    <row r="28" spans="1:26" x14ac:dyDescent="0.2">
      <c r="A28" s="164" t="e">
        <f t="shared" si="7"/>
        <v>#VALUE!</v>
      </c>
      <c r="B28" s="165" t="e">
        <f t="shared" si="1"/>
        <v>#VALUE!</v>
      </c>
      <c r="C28" s="166"/>
      <c r="D28" s="166"/>
      <c r="E28" s="197" t="e">
        <f t="shared" si="2"/>
        <v>#VALUE!</v>
      </c>
      <c r="F28" s="167" t="e">
        <f>IF(E28&lt;Dropdwon!$A$3,Dropdwon!$B$2,IF(AND(E28&lt;Dropdwon!$A$4,E28&gt;=Dropdwon!$A$3),Dropdwon!$B$3,Dropdwon!$B$4))</f>
        <v>#VALUE!</v>
      </c>
      <c r="G28" s="168"/>
      <c r="H28" s="168"/>
      <c r="I28" s="197" t="e">
        <f t="shared" si="3"/>
        <v>#VALUE!</v>
      </c>
      <c r="J28" s="167" t="e">
        <f>IF(I28&lt;Dropdwon!$A$3,Dropdwon!$B$2,IF(AND(I28&lt;Dropdwon!$A$4,I28&gt;=Dropdwon!$A$3),Dropdwon!$B$3,Dropdwon!$B$4))</f>
        <v>#VALUE!</v>
      </c>
      <c r="K28" s="169"/>
      <c r="L28" s="169"/>
      <c r="M28" s="197" t="e">
        <f t="shared" si="4"/>
        <v>#VALUE!</v>
      </c>
      <c r="N28" s="167" t="e">
        <f>IF(M28&lt;Dropdwon!$A$3,Dropdwon!$B$2,IF(AND(M28&lt;Dropdwon!$A$4,M28&gt;=Dropdwon!$A$3),Dropdwon!$B$3,Dropdwon!$B$4))</f>
        <v>#VALUE!</v>
      </c>
      <c r="O28" s="170" t="e">
        <f t="shared" si="6"/>
        <v>#VALUE!</v>
      </c>
      <c r="P28" s="198" t="e">
        <f t="shared" si="0"/>
        <v>#VALUE!</v>
      </c>
      <c r="Q28" s="171" t="e">
        <f>IF(AND(W28&lt;&gt;"",W28&lt;&gt;"verpflichtende FoBi",W28&lt;&gt;"förderliche FoBi"),R28,IF(AND(W28="verpflichtende FoBi",SUM(E28+I28+M28-O28)&lt;=Dropdwon!$A$5),SUM(E28+I28+M28-O28),IF(AND(W28="förderliche FoBi",SUM(E28+I28+M28-O28)&lt;=Dropdwon!$A$5,SUM(E28+I28+M28-O28)&lt;=R28),SUM(E28+I28+M28-O28),IF(AND(W28="förderliche FoBi",SUM(E28+I28+M28-O28)&gt;R28),R28,IF(AND(X28="GD",SUM(E28+I28+M28-O28)&gt;T28),T28,IF(AND(X28="GD",SUM(E28+I28+M28-O28)&lt;R28),SUM(E28+I28+M28-O28),IF(AND(X28="GD",E28=""),S28,IF(AND(X28="GD",I28=""),S28,IF(AND(X28="GD",M28=""),S28,IF(SUM(E28+I28+M28-O28)&gt;Dropdwon!$A$5,Dropdwon!$C$5,SUM(E28+I28+M28-O28)))))))))))</f>
        <v>#VALUE!</v>
      </c>
      <c r="R28" s="199" t="e">
        <f>IF(OR(X28="x",A28&lt;STAMMDATENBLATT!$B$32,A28&gt;STAMMDATENBLATT!$D$32),"0:00",IF(AND(X28="GD",S28&lt;T28),S28,IF(AND(X28="GD",S28&gt;T28),T28,S28)))</f>
        <v>#VALUE!</v>
      </c>
      <c r="S28" s="199" t="e">
        <f>IF(OR(X28="x",A28&lt;STAMMDATENBLATT!$B$32,A28&gt;STAMMDATENBLATT!$D$32),"0:00",IF(MOD(B28,2)=0,VLOOKUP(WEEKDAY(A28,2),STAMMDATENBLATT!H$28:J$34,3,FALSE),VLOOKUP(WEEKDAY(A28,2),STAMMDATENBLATT!H$38:J$44,3,FALSE)))</f>
        <v>#VALUE!</v>
      </c>
      <c r="T28" s="199" t="e">
        <f>IF(X28="GD",Feiertage!$E$21,"")</f>
        <v>#VALUE!</v>
      </c>
      <c r="U28" s="173" t="e">
        <f t="shared" si="5"/>
        <v>#VALUE!</v>
      </c>
      <c r="V28" s="174"/>
      <c r="W28" s="175"/>
      <c r="X28" s="176" t="e">
        <f>_xlfn.IFNA(VLOOKUP(A28,Feiertage!A:D,3,FALSE),"")</f>
        <v>#VALUE!</v>
      </c>
      <c r="Y28" s="153" t="e">
        <f>_xlfn.IFNA(VLOOKUP(A28,Feiertage!A:D,4,FALSE),"")</f>
        <v>#VALUE!</v>
      </c>
      <c r="Z28" s="179"/>
    </row>
    <row r="29" spans="1:26" x14ac:dyDescent="0.2">
      <c r="A29" s="164" t="e">
        <f t="shared" si="7"/>
        <v>#VALUE!</v>
      </c>
      <c r="B29" s="165" t="e">
        <f t="shared" si="1"/>
        <v>#VALUE!</v>
      </c>
      <c r="C29" s="166"/>
      <c r="D29" s="166"/>
      <c r="E29" s="197" t="e">
        <f t="shared" si="2"/>
        <v>#VALUE!</v>
      </c>
      <c r="F29" s="167" t="e">
        <f>IF(E29&lt;Dropdwon!$A$3,Dropdwon!$B$2,IF(AND(E29&lt;Dropdwon!$A$4,E29&gt;=Dropdwon!$A$3),Dropdwon!$B$3,Dropdwon!$B$4))</f>
        <v>#VALUE!</v>
      </c>
      <c r="G29" s="168"/>
      <c r="H29" s="168"/>
      <c r="I29" s="197" t="e">
        <f t="shared" si="3"/>
        <v>#VALUE!</v>
      </c>
      <c r="J29" s="167" t="e">
        <f>IF(I29&lt;Dropdwon!$A$3,Dropdwon!$B$2,IF(AND(I29&lt;Dropdwon!$A$4,I29&gt;=Dropdwon!$A$3),Dropdwon!$B$3,Dropdwon!$B$4))</f>
        <v>#VALUE!</v>
      </c>
      <c r="K29" s="169"/>
      <c r="L29" s="169"/>
      <c r="M29" s="197" t="e">
        <f t="shared" si="4"/>
        <v>#VALUE!</v>
      </c>
      <c r="N29" s="167" t="e">
        <f>IF(M29&lt;Dropdwon!$A$3,Dropdwon!$B$2,IF(AND(M29&lt;Dropdwon!$A$4,M29&gt;=Dropdwon!$A$3),Dropdwon!$B$3,Dropdwon!$B$4))</f>
        <v>#VALUE!</v>
      </c>
      <c r="O29" s="170" t="e">
        <f t="shared" si="6"/>
        <v>#VALUE!</v>
      </c>
      <c r="P29" s="198" t="e">
        <f t="shared" si="0"/>
        <v>#VALUE!</v>
      </c>
      <c r="Q29" s="171" t="e">
        <f>IF(AND(W29&lt;&gt;"",W29&lt;&gt;"verpflichtende FoBi",W29&lt;&gt;"förderliche FoBi"),R29,IF(AND(W29="verpflichtende FoBi",SUM(E29+I29+M29-O29)&lt;=Dropdwon!$A$5),SUM(E29+I29+M29-O29),IF(AND(W29="förderliche FoBi",SUM(E29+I29+M29-O29)&lt;=Dropdwon!$A$5,SUM(E29+I29+M29-O29)&lt;=R29),SUM(E29+I29+M29-O29),IF(AND(W29="förderliche FoBi",SUM(E29+I29+M29-O29)&gt;R29),R29,IF(AND(X29="GD",SUM(E29+I29+M29-O29)&gt;T29),T29,IF(AND(X29="GD",SUM(E29+I29+M29-O29)&lt;R29),SUM(E29+I29+M29-O29),IF(AND(X29="GD",E29=""),S29,IF(AND(X29="GD",I29=""),S29,IF(AND(X29="GD",M29=""),S29,IF(SUM(E29+I29+M29-O29)&gt;Dropdwon!$A$5,Dropdwon!$C$5,SUM(E29+I29+M29-O29)))))))))))</f>
        <v>#VALUE!</v>
      </c>
      <c r="R29" s="199" t="e">
        <f>IF(OR(X29="x",A29&lt;STAMMDATENBLATT!$B$32,A29&gt;STAMMDATENBLATT!$D$32),"0:00",IF(AND(X29="GD",S29&lt;T29),S29,IF(AND(X29="GD",S29&gt;T29),T29,S29)))</f>
        <v>#VALUE!</v>
      </c>
      <c r="S29" s="199" t="e">
        <f>IF(OR(X29="x",A29&lt;STAMMDATENBLATT!$B$32,A29&gt;STAMMDATENBLATT!$D$32),"0:00",IF(MOD(B29,2)=0,VLOOKUP(WEEKDAY(A29,2),STAMMDATENBLATT!H$28:J$34,3,FALSE),VLOOKUP(WEEKDAY(A29,2),STAMMDATENBLATT!H$38:J$44,3,FALSE)))</f>
        <v>#VALUE!</v>
      </c>
      <c r="T29" s="199" t="e">
        <f>IF(X29="GD",Feiertage!$E$21,"")</f>
        <v>#VALUE!</v>
      </c>
      <c r="U29" s="173" t="e">
        <f t="shared" si="5"/>
        <v>#VALUE!</v>
      </c>
      <c r="V29" s="174"/>
      <c r="W29" s="175"/>
      <c r="X29" s="176" t="e">
        <f>_xlfn.IFNA(VLOOKUP(A29,Feiertage!A:D,3,FALSE),"")</f>
        <v>#VALUE!</v>
      </c>
      <c r="Y29" s="153" t="e">
        <f>_xlfn.IFNA(VLOOKUP(A29,Feiertage!A:D,4,FALSE),"")</f>
        <v>#VALUE!</v>
      </c>
      <c r="Z29" s="182"/>
    </row>
    <row r="30" spans="1:26" x14ac:dyDescent="0.2">
      <c r="A30" s="164" t="e">
        <f t="shared" si="7"/>
        <v>#VALUE!</v>
      </c>
      <c r="B30" s="165" t="e">
        <f t="shared" si="1"/>
        <v>#VALUE!</v>
      </c>
      <c r="C30" s="166"/>
      <c r="D30" s="166"/>
      <c r="E30" s="197" t="e">
        <f t="shared" si="2"/>
        <v>#VALUE!</v>
      </c>
      <c r="F30" s="167" t="e">
        <f>IF(E30&lt;Dropdwon!$A$3,Dropdwon!$B$2,IF(AND(E30&lt;Dropdwon!$A$4,E30&gt;=Dropdwon!$A$3),Dropdwon!$B$3,Dropdwon!$B$4))</f>
        <v>#VALUE!</v>
      </c>
      <c r="G30" s="168"/>
      <c r="H30" s="168"/>
      <c r="I30" s="197" t="e">
        <f t="shared" si="3"/>
        <v>#VALUE!</v>
      </c>
      <c r="J30" s="167" t="e">
        <f>IF(I30&lt;Dropdwon!$A$3,Dropdwon!$B$2,IF(AND(I30&lt;Dropdwon!$A$4,I30&gt;=Dropdwon!$A$3),Dropdwon!$B$3,Dropdwon!$B$4))</f>
        <v>#VALUE!</v>
      </c>
      <c r="K30" s="169"/>
      <c r="L30" s="169"/>
      <c r="M30" s="197" t="e">
        <f t="shared" si="4"/>
        <v>#VALUE!</v>
      </c>
      <c r="N30" s="167" t="e">
        <f>IF(M30&lt;Dropdwon!$A$3,Dropdwon!$B$2,IF(AND(M30&lt;Dropdwon!$A$4,M30&gt;=Dropdwon!$A$3),Dropdwon!$B$3,Dropdwon!$B$4))</f>
        <v>#VALUE!</v>
      </c>
      <c r="O30" s="170" t="e">
        <f t="shared" si="6"/>
        <v>#VALUE!</v>
      </c>
      <c r="P30" s="198" t="e">
        <f t="shared" si="0"/>
        <v>#VALUE!</v>
      </c>
      <c r="Q30" s="171" t="e">
        <f>IF(AND(W30&lt;&gt;"",W30&lt;&gt;"verpflichtende FoBi",W30&lt;&gt;"förderliche FoBi"),R30,IF(AND(W30="verpflichtende FoBi",SUM(E30+I30+M30-O30)&lt;=Dropdwon!$A$5),SUM(E30+I30+M30-O30),IF(AND(W30="förderliche FoBi",SUM(E30+I30+M30-O30)&lt;=Dropdwon!$A$5,SUM(E30+I30+M30-O30)&lt;=R30),SUM(E30+I30+M30-O30),IF(AND(W30="förderliche FoBi",SUM(E30+I30+M30-O30)&gt;R30),R30,IF(AND(X30="GD",SUM(E30+I30+M30-O30)&gt;T30),T30,IF(AND(X30="GD",SUM(E30+I30+M30-O30)&lt;R30),SUM(E30+I30+M30-O30),IF(AND(X30="GD",E30=""),S30,IF(AND(X30="GD",I30=""),S30,IF(AND(X30="GD",M30=""),S30,IF(SUM(E30+I30+M30-O30)&gt;Dropdwon!$A$5,Dropdwon!$C$5,SUM(E30+I30+M30-O30)))))))))))</f>
        <v>#VALUE!</v>
      </c>
      <c r="R30" s="199" t="e">
        <f>IF(OR(X30="x",A30&lt;STAMMDATENBLATT!$B$32,A30&gt;STAMMDATENBLATT!$D$32),"0:00",IF(AND(X30="GD",S30&lt;T30),S30,IF(AND(X30="GD",S30&gt;T30),T30,S30)))</f>
        <v>#VALUE!</v>
      </c>
      <c r="S30" s="199" t="e">
        <f>IF(OR(X30="x",A30&lt;STAMMDATENBLATT!$B$32,A30&gt;STAMMDATENBLATT!$D$32),"0:00",IF(MOD(B30,2)=0,VLOOKUP(WEEKDAY(A30,2),STAMMDATENBLATT!H$28:J$34,3,FALSE),VLOOKUP(WEEKDAY(A30,2),STAMMDATENBLATT!H$38:J$44,3,FALSE)))</f>
        <v>#VALUE!</v>
      </c>
      <c r="T30" s="199" t="e">
        <f>IF(X30="GD",Feiertage!$E$21,"")</f>
        <v>#VALUE!</v>
      </c>
      <c r="U30" s="173" t="e">
        <f t="shared" si="5"/>
        <v>#VALUE!</v>
      </c>
      <c r="V30" s="174"/>
      <c r="W30" s="175"/>
      <c r="X30" s="176" t="e">
        <f>_xlfn.IFNA(VLOOKUP(A30,Feiertage!A:D,3,FALSE),"")</f>
        <v>#VALUE!</v>
      </c>
      <c r="Y30" s="153" t="e">
        <f>_xlfn.IFNA(VLOOKUP(A30,Feiertage!A:D,4,FALSE),"")</f>
        <v>#VALUE!</v>
      </c>
      <c r="Z30" s="182"/>
    </row>
    <row r="31" spans="1:26" x14ac:dyDescent="0.2">
      <c r="A31" s="164" t="e">
        <f t="shared" si="7"/>
        <v>#VALUE!</v>
      </c>
      <c r="B31" s="165" t="e">
        <f t="shared" si="1"/>
        <v>#VALUE!</v>
      </c>
      <c r="C31" s="166"/>
      <c r="D31" s="166"/>
      <c r="E31" s="197" t="e">
        <f t="shared" si="2"/>
        <v>#VALUE!</v>
      </c>
      <c r="F31" s="167" t="e">
        <f>IF(E31&lt;Dropdwon!$A$3,Dropdwon!$B$2,IF(AND(E31&lt;Dropdwon!$A$4,E31&gt;=Dropdwon!$A$3),Dropdwon!$B$3,Dropdwon!$B$4))</f>
        <v>#VALUE!</v>
      </c>
      <c r="G31" s="168"/>
      <c r="H31" s="168"/>
      <c r="I31" s="197" t="e">
        <f t="shared" si="3"/>
        <v>#VALUE!</v>
      </c>
      <c r="J31" s="167" t="e">
        <f>IF(I31&lt;Dropdwon!$A$3,Dropdwon!$B$2,IF(AND(I31&lt;Dropdwon!$A$4,I31&gt;=Dropdwon!$A$3),Dropdwon!$B$3,Dropdwon!$B$4))</f>
        <v>#VALUE!</v>
      </c>
      <c r="K31" s="169"/>
      <c r="L31" s="169"/>
      <c r="M31" s="197" t="e">
        <f t="shared" si="4"/>
        <v>#VALUE!</v>
      </c>
      <c r="N31" s="167" t="e">
        <f>IF(M31&lt;Dropdwon!$A$3,Dropdwon!$B$2,IF(AND(M31&lt;Dropdwon!$A$4,M31&gt;=Dropdwon!$A$3),Dropdwon!$B$3,Dropdwon!$B$4))</f>
        <v>#VALUE!</v>
      </c>
      <c r="O31" s="170" t="e">
        <f t="shared" si="6"/>
        <v>#VALUE!</v>
      </c>
      <c r="P31" s="198" t="e">
        <f t="shared" si="0"/>
        <v>#VALUE!</v>
      </c>
      <c r="Q31" s="171" t="e">
        <f>IF(AND(W31&lt;&gt;"",W31&lt;&gt;"verpflichtende FoBi",W31&lt;&gt;"förderliche FoBi"),R31,IF(AND(W31="verpflichtende FoBi",SUM(E31+I31+M31-O31)&lt;=Dropdwon!$A$5),SUM(E31+I31+M31-O31),IF(AND(W31="förderliche FoBi",SUM(E31+I31+M31-O31)&lt;=Dropdwon!$A$5,SUM(E31+I31+M31-O31)&lt;=R31),SUM(E31+I31+M31-O31),IF(AND(W31="förderliche FoBi",SUM(E31+I31+M31-O31)&gt;R31),R31,IF(AND(X31="GD",SUM(E31+I31+M31-O31)&gt;T31),T31,IF(AND(X31="GD",SUM(E31+I31+M31-O31)&lt;R31),SUM(E31+I31+M31-O31),IF(AND(X31="GD",E31=""),S31,IF(AND(X31="GD",I31=""),S31,IF(AND(X31="GD",M31=""),S31,IF(SUM(E31+I31+M31-O31)&gt;Dropdwon!$A$5,Dropdwon!$C$5,SUM(E31+I31+M31-O31)))))))))))</f>
        <v>#VALUE!</v>
      </c>
      <c r="R31" s="199" t="e">
        <f>IF(OR(X31="x",A31&lt;STAMMDATENBLATT!$B$32,A31&gt;STAMMDATENBLATT!$D$32),"0:00",IF(AND(X31="GD",S31&lt;T31),S31,IF(AND(X31="GD",S31&gt;T31),T31,S31)))</f>
        <v>#VALUE!</v>
      </c>
      <c r="S31" s="199" t="e">
        <f>IF(OR(X31="x",A31&lt;STAMMDATENBLATT!$B$32,A31&gt;STAMMDATENBLATT!$D$32),"0:00",IF(MOD(B31,2)=0,VLOOKUP(WEEKDAY(A31,2),STAMMDATENBLATT!H$28:J$34,3,FALSE),VLOOKUP(WEEKDAY(A31,2),STAMMDATENBLATT!H$38:J$44,3,FALSE)))</f>
        <v>#VALUE!</v>
      </c>
      <c r="T31" s="199" t="e">
        <f>IF(X31="GD",Feiertage!$E$21,"")</f>
        <v>#VALUE!</v>
      </c>
      <c r="U31" s="173" t="e">
        <f t="shared" si="5"/>
        <v>#VALUE!</v>
      </c>
      <c r="V31" s="174"/>
      <c r="W31" s="175"/>
      <c r="X31" s="176" t="e">
        <f>_xlfn.IFNA(VLOOKUP(A31,Feiertage!A:D,3,FALSE),"")</f>
        <v>#VALUE!</v>
      </c>
      <c r="Y31" s="153" t="e">
        <f>_xlfn.IFNA(VLOOKUP(A31,Feiertage!A:D,4,FALSE),"")</f>
        <v>#VALUE!</v>
      </c>
      <c r="Z31" s="179"/>
    </row>
    <row r="32" spans="1:26" x14ac:dyDescent="0.2">
      <c r="A32" s="164" t="e">
        <f t="shared" si="7"/>
        <v>#VALUE!</v>
      </c>
      <c r="B32" s="165" t="e">
        <f t="shared" si="1"/>
        <v>#VALUE!</v>
      </c>
      <c r="C32" s="166"/>
      <c r="D32" s="166"/>
      <c r="E32" s="197" t="e">
        <f t="shared" si="2"/>
        <v>#VALUE!</v>
      </c>
      <c r="F32" s="167" t="e">
        <f>IF(E32&lt;Dropdwon!$A$3,Dropdwon!$B$2,IF(AND(E32&lt;Dropdwon!$A$4,E32&gt;=Dropdwon!$A$3),Dropdwon!$B$3,Dropdwon!$B$4))</f>
        <v>#VALUE!</v>
      </c>
      <c r="G32" s="168"/>
      <c r="H32" s="168"/>
      <c r="I32" s="197" t="e">
        <f t="shared" si="3"/>
        <v>#VALUE!</v>
      </c>
      <c r="J32" s="167" t="e">
        <f>IF(I32&lt;Dropdwon!$A$3,Dropdwon!$B$2,IF(AND(I32&lt;Dropdwon!$A$4,I32&gt;=Dropdwon!$A$3),Dropdwon!$B$3,Dropdwon!$B$4))</f>
        <v>#VALUE!</v>
      </c>
      <c r="K32" s="169"/>
      <c r="L32" s="169"/>
      <c r="M32" s="197" t="e">
        <f t="shared" si="4"/>
        <v>#VALUE!</v>
      </c>
      <c r="N32" s="167" t="e">
        <f>IF(M32&lt;Dropdwon!$A$3,Dropdwon!$B$2,IF(AND(M32&lt;Dropdwon!$A$4,M32&gt;=Dropdwon!$A$3),Dropdwon!$B$3,Dropdwon!$B$4))</f>
        <v>#VALUE!</v>
      </c>
      <c r="O32" s="170" t="e">
        <f t="shared" si="6"/>
        <v>#VALUE!</v>
      </c>
      <c r="P32" s="198" t="e">
        <f t="shared" si="0"/>
        <v>#VALUE!</v>
      </c>
      <c r="Q32" s="171" t="e">
        <f>IF(AND(W32&lt;&gt;"",W32&lt;&gt;"verpflichtende FoBi",W32&lt;&gt;"förderliche FoBi"),R32,IF(AND(W32="verpflichtende FoBi",SUM(E32+I32+M32-O32)&lt;=Dropdwon!$A$5),SUM(E32+I32+M32-O32),IF(AND(W32="förderliche FoBi",SUM(E32+I32+M32-O32)&lt;=Dropdwon!$A$5,SUM(E32+I32+M32-O32)&lt;=R32),SUM(E32+I32+M32-O32),IF(AND(W32="förderliche FoBi",SUM(E32+I32+M32-O32)&gt;R32),R32,IF(AND(X32="GD",SUM(E32+I32+M32-O32)&gt;T32),T32,IF(AND(X32="GD",SUM(E32+I32+M32-O32)&lt;R32),SUM(E32+I32+M32-O32),IF(AND(X32="GD",E32=""),S32,IF(AND(X32="GD",I32=""),S32,IF(AND(X32="GD",M32=""),S32,IF(SUM(E32+I32+M32-O32)&gt;Dropdwon!$A$5,Dropdwon!$C$5,SUM(E32+I32+M32-O32)))))))))))</f>
        <v>#VALUE!</v>
      </c>
      <c r="R32" s="199" t="e">
        <f>IF(OR(X32="x",A32&lt;STAMMDATENBLATT!$B$32,A32&gt;STAMMDATENBLATT!$D$32),"0:00",IF(AND(X32="GD",S32&lt;T32),S32,IF(AND(X32="GD",S32&gt;T32),T32,S32)))</f>
        <v>#VALUE!</v>
      </c>
      <c r="S32" s="199" t="e">
        <f>IF(OR(X32="x",A32&lt;STAMMDATENBLATT!$B$32,A32&gt;STAMMDATENBLATT!$D$32),"0:00",IF(MOD(B32,2)=0,VLOOKUP(WEEKDAY(A32,2),STAMMDATENBLATT!H$28:J$34,3,FALSE),VLOOKUP(WEEKDAY(A32,2),STAMMDATENBLATT!H$38:J$44,3,FALSE)))</f>
        <v>#VALUE!</v>
      </c>
      <c r="T32" s="199" t="e">
        <f>IF(X32="GD",Feiertage!$E$21,"")</f>
        <v>#VALUE!</v>
      </c>
      <c r="U32" s="173" t="e">
        <f t="shared" si="5"/>
        <v>#VALUE!</v>
      </c>
      <c r="V32" s="174"/>
      <c r="W32" s="175"/>
      <c r="X32" s="176" t="e">
        <f>_xlfn.IFNA(VLOOKUP(A32,Feiertage!A:D,3,FALSE),"")</f>
        <v>#VALUE!</v>
      </c>
      <c r="Y32" s="153" t="e">
        <f>_xlfn.IFNA(VLOOKUP(A32,Feiertage!A:D,4,FALSE),"")</f>
        <v>#VALUE!</v>
      </c>
      <c r="Z32" s="182"/>
    </row>
    <row r="33" spans="1:26" x14ac:dyDescent="0.2">
      <c r="A33" s="164" t="e">
        <f t="shared" si="7"/>
        <v>#VALUE!</v>
      </c>
      <c r="B33" s="165" t="e">
        <f t="shared" si="1"/>
        <v>#VALUE!</v>
      </c>
      <c r="C33" s="166"/>
      <c r="D33" s="166"/>
      <c r="E33" s="197" t="e">
        <f t="shared" si="2"/>
        <v>#VALUE!</v>
      </c>
      <c r="F33" s="167" t="e">
        <f>IF(E33&lt;Dropdwon!$A$3,Dropdwon!$B$2,IF(AND(E33&lt;Dropdwon!$A$4,E33&gt;=Dropdwon!$A$3),Dropdwon!$B$3,Dropdwon!$B$4))</f>
        <v>#VALUE!</v>
      </c>
      <c r="G33" s="168"/>
      <c r="H33" s="168"/>
      <c r="I33" s="197" t="e">
        <f t="shared" si="3"/>
        <v>#VALUE!</v>
      </c>
      <c r="J33" s="167" t="e">
        <f>IF(I33&lt;Dropdwon!$A$3,Dropdwon!$B$2,IF(AND(I33&lt;Dropdwon!$A$4,I33&gt;=Dropdwon!$A$3),Dropdwon!$B$3,Dropdwon!$B$4))</f>
        <v>#VALUE!</v>
      </c>
      <c r="K33" s="169"/>
      <c r="L33" s="169"/>
      <c r="M33" s="197" t="e">
        <f t="shared" si="4"/>
        <v>#VALUE!</v>
      </c>
      <c r="N33" s="167" t="e">
        <f>IF(M33&lt;Dropdwon!$A$3,Dropdwon!$B$2,IF(AND(M33&lt;Dropdwon!$A$4,M33&gt;=Dropdwon!$A$3),Dropdwon!$B$3,Dropdwon!$B$4))</f>
        <v>#VALUE!</v>
      </c>
      <c r="O33" s="170" t="e">
        <f t="shared" si="6"/>
        <v>#VALUE!</v>
      </c>
      <c r="P33" s="198" t="e">
        <f t="shared" si="0"/>
        <v>#VALUE!</v>
      </c>
      <c r="Q33" s="171" t="e">
        <f>IF(AND(W33&lt;&gt;"",W33&lt;&gt;"verpflichtende FoBi",W33&lt;&gt;"förderliche FoBi"),R33,IF(AND(W33="verpflichtende FoBi",SUM(E33+I33+M33-O33)&lt;=Dropdwon!$A$5),SUM(E33+I33+M33-O33),IF(AND(W33="förderliche FoBi",SUM(E33+I33+M33-O33)&lt;=Dropdwon!$A$5,SUM(E33+I33+M33-O33)&lt;=R33),SUM(E33+I33+M33-O33),IF(AND(W33="förderliche FoBi",SUM(E33+I33+M33-O33)&gt;R33),R33,IF(AND(X33="GD",SUM(E33+I33+M33-O33)&gt;T33),T33,IF(AND(X33="GD",SUM(E33+I33+M33-O33)&lt;R33),SUM(E33+I33+M33-O33),IF(AND(X33="GD",E33=""),S33,IF(AND(X33="GD",I33=""),S33,IF(AND(X33="GD",M33=""),S33,IF(SUM(E33+I33+M33-O33)&gt;Dropdwon!$A$5,Dropdwon!$C$5,SUM(E33+I33+M33-O33)))))))))))</f>
        <v>#VALUE!</v>
      </c>
      <c r="R33" s="199" t="e">
        <f>IF(OR(X33="x",A33&lt;STAMMDATENBLATT!$B$32,A33&gt;STAMMDATENBLATT!$D$32),"0:00",IF(AND(X33="GD",S33&lt;T33),S33,IF(AND(X33="GD",S33&gt;T33),T33,S33)))</f>
        <v>#VALUE!</v>
      </c>
      <c r="S33" s="199" t="e">
        <f>IF(OR(X33="x",A33&lt;STAMMDATENBLATT!$B$32,A33&gt;STAMMDATENBLATT!$D$32),"0:00",IF(MOD(B33,2)=0,VLOOKUP(WEEKDAY(A33,2),STAMMDATENBLATT!H$28:J$34,3,FALSE),VLOOKUP(WEEKDAY(A33,2),STAMMDATENBLATT!H$38:J$44,3,FALSE)))</f>
        <v>#VALUE!</v>
      </c>
      <c r="T33" s="199" t="e">
        <f>IF(X33="GD",Feiertage!$E$21,"")</f>
        <v>#VALUE!</v>
      </c>
      <c r="U33" s="173" t="e">
        <f t="shared" si="5"/>
        <v>#VALUE!</v>
      </c>
      <c r="V33" s="174"/>
      <c r="W33" s="175"/>
      <c r="X33" s="176" t="e">
        <f>_xlfn.IFNA(VLOOKUP(A33,Feiertage!A:D,3,FALSE),"")</f>
        <v>#VALUE!</v>
      </c>
      <c r="Y33" s="153" t="e">
        <f>_xlfn.IFNA(VLOOKUP(A33,Feiertage!A:D,4,FALSE),"")</f>
        <v>#VALUE!</v>
      </c>
      <c r="Z33" s="182"/>
    </row>
    <row r="34" spans="1:26" x14ac:dyDescent="0.2">
      <c r="A34" s="164" t="e">
        <f t="shared" si="7"/>
        <v>#VALUE!</v>
      </c>
      <c r="B34" s="165" t="e">
        <f t="shared" si="1"/>
        <v>#VALUE!</v>
      </c>
      <c r="C34" s="166"/>
      <c r="D34" s="166"/>
      <c r="E34" s="197" t="e">
        <f t="shared" si="2"/>
        <v>#VALUE!</v>
      </c>
      <c r="F34" s="167" t="e">
        <f>IF(E34&lt;Dropdwon!$A$3,Dropdwon!$B$2,IF(AND(E34&lt;Dropdwon!$A$4,E34&gt;=Dropdwon!$A$3),Dropdwon!$B$3,Dropdwon!$B$4))</f>
        <v>#VALUE!</v>
      </c>
      <c r="G34" s="168"/>
      <c r="H34" s="168"/>
      <c r="I34" s="197" t="e">
        <f t="shared" si="3"/>
        <v>#VALUE!</v>
      </c>
      <c r="J34" s="167" t="e">
        <f>IF(I34&lt;Dropdwon!$A$3,Dropdwon!$B$2,IF(AND(I34&lt;Dropdwon!$A$4,I34&gt;=Dropdwon!$A$3),Dropdwon!$B$3,Dropdwon!$B$4))</f>
        <v>#VALUE!</v>
      </c>
      <c r="K34" s="169"/>
      <c r="L34" s="169"/>
      <c r="M34" s="197" t="e">
        <f t="shared" si="4"/>
        <v>#VALUE!</v>
      </c>
      <c r="N34" s="167" t="e">
        <f>IF(M34&lt;Dropdwon!$A$3,Dropdwon!$B$2,IF(AND(M34&lt;Dropdwon!$A$4,M34&gt;=Dropdwon!$A$3),Dropdwon!$B$3,Dropdwon!$B$4))</f>
        <v>#VALUE!</v>
      </c>
      <c r="O34" s="170" t="e">
        <f t="shared" si="6"/>
        <v>#VALUE!</v>
      </c>
      <c r="P34" s="198" t="e">
        <f t="shared" si="0"/>
        <v>#VALUE!</v>
      </c>
      <c r="Q34" s="171" t="e">
        <f>IF(AND(W34&lt;&gt;"",W34&lt;&gt;"verpflichtende FoBi",W34&lt;&gt;"förderliche FoBi"),R34,IF(AND(W34="verpflichtende FoBi",SUM(E34+I34+M34-O34)&lt;=Dropdwon!$A$5),SUM(E34+I34+M34-O34),IF(AND(W34="förderliche FoBi",SUM(E34+I34+M34-O34)&lt;=Dropdwon!$A$5,SUM(E34+I34+M34-O34)&lt;=R34),SUM(E34+I34+M34-O34),IF(AND(W34="förderliche FoBi",SUM(E34+I34+M34-O34)&gt;R34),R34,IF(AND(X34="GD",SUM(E34+I34+M34-O34)&gt;T34),T34,IF(AND(X34="GD",SUM(E34+I34+M34-O34)&lt;R34),SUM(E34+I34+M34-O34),IF(AND(X34="GD",E34=""),S34,IF(AND(X34="GD",I34=""),S34,IF(AND(X34="GD",M34=""),S34,IF(SUM(E34+I34+M34-O34)&gt;Dropdwon!$A$5,Dropdwon!$C$5,SUM(E34+I34+M34-O34)))))))))))</f>
        <v>#VALUE!</v>
      </c>
      <c r="R34" s="199" t="e">
        <f>IF(OR(X34="x",A34&lt;STAMMDATENBLATT!$B$32,A34&gt;STAMMDATENBLATT!$D$32),"0:00",IF(AND(X34="GD",S34&lt;T34),S34,IF(AND(X34="GD",S34&gt;T34),T34,S34)))</f>
        <v>#VALUE!</v>
      </c>
      <c r="S34" s="199" t="e">
        <f>IF(OR(X34="x",A34&lt;STAMMDATENBLATT!$B$32,A34&gt;STAMMDATENBLATT!$D$32),"0:00",IF(MOD(B34,2)=0,VLOOKUP(WEEKDAY(A34,2),STAMMDATENBLATT!H$28:J$34,3,FALSE),VLOOKUP(WEEKDAY(A34,2),STAMMDATENBLATT!H$38:J$44,3,FALSE)))</f>
        <v>#VALUE!</v>
      </c>
      <c r="T34" s="199" t="e">
        <f>IF(X34="GD",Feiertage!$E$21,"")</f>
        <v>#VALUE!</v>
      </c>
      <c r="U34" s="173" t="e">
        <f t="shared" si="5"/>
        <v>#VALUE!</v>
      </c>
      <c r="V34" s="174"/>
      <c r="W34" s="175"/>
      <c r="X34" s="176" t="e">
        <f>_xlfn.IFNA(VLOOKUP(A34,Feiertage!A:D,3,FALSE),"")</f>
        <v>#VALUE!</v>
      </c>
      <c r="Y34" s="153" t="e">
        <f>_xlfn.IFNA(VLOOKUP(A34,Feiertage!A:D,4,FALSE),"")</f>
        <v>#VALUE!</v>
      </c>
      <c r="Z34" s="179"/>
    </row>
    <row r="35" spans="1:26" x14ac:dyDescent="0.2">
      <c r="A35" s="164" t="e">
        <f t="shared" si="7"/>
        <v>#VALUE!</v>
      </c>
      <c r="B35" s="165" t="e">
        <f t="shared" si="1"/>
        <v>#VALUE!</v>
      </c>
      <c r="C35" s="166"/>
      <c r="D35" s="166"/>
      <c r="E35" s="197" t="e">
        <f t="shared" si="2"/>
        <v>#VALUE!</v>
      </c>
      <c r="F35" s="167" t="e">
        <f>IF(E35&lt;Dropdwon!$A$3,Dropdwon!$B$2,IF(AND(E35&lt;Dropdwon!$A$4,E35&gt;=Dropdwon!$A$3),Dropdwon!$B$3,Dropdwon!$B$4))</f>
        <v>#VALUE!</v>
      </c>
      <c r="G35" s="168"/>
      <c r="H35" s="168"/>
      <c r="I35" s="197" t="e">
        <f t="shared" si="3"/>
        <v>#VALUE!</v>
      </c>
      <c r="J35" s="167" t="e">
        <f>IF(I35&lt;Dropdwon!$A$3,Dropdwon!$B$2,IF(AND(I35&lt;Dropdwon!$A$4,I35&gt;=Dropdwon!$A$3),Dropdwon!$B$3,Dropdwon!$B$4))</f>
        <v>#VALUE!</v>
      </c>
      <c r="K35" s="169"/>
      <c r="L35" s="169"/>
      <c r="M35" s="197" t="e">
        <f t="shared" si="4"/>
        <v>#VALUE!</v>
      </c>
      <c r="N35" s="167" t="e">
        <f>IF(M35&lt;Dropdwon!$A$3,Dropdwon!$B$2,IF(AND(M35&lt;Dropdwon!$A$4,M35&gt;=Dropdwon!$A$3),Dropdwon!$B$3,Dropdwon!$B$4))</f>
        <v>#VALUE!</v>
      </c>
      <c r="O35" s="170" t="e">
        <f t="shared" si="6"/>
        <v>#VALUE!</v>
      </c>
      <c r="P35" s="198" t="e">
        <f t="shared" si="0"/>
        <v>#VALUE!</v>
      </c>
      <c r="Q35" s="171" t="e">
        <f>IF(AND(W35&lt;&gt;"",W35&lt;&gt;"verpflichtende FoBi",W35&lt;&gt;"förderliche FoBi"),R35,IF(AND(W35="verpflichtende FoBi",SUM(E35+I35+M35-O35)&lt;=Dropdwon!$A$5),SUM(E35+I35+M35-O35),IF(AND(W35="förderliche FoBi",SUM(E35+I35+M35-O35)&lt;=Dropdwon!$A$5,SUM(E35+I35+M35-O35)&lt;=R35),SUM(E35+I35+M35-O35),IF(AND(W35="förderliche FoBi",SUM(E35+I35+M35-O35)&gt;R35),R35,IF(AND(X35="GD",SUM(E35+I35+M35-O35)&gt;T35),T35,IF(AND(X35="GD",SUM(E35+I35+M35-O35)&lt;R35),SUM(E35+I35+M35-O35),IF(AND(X35="GD",E35=""),S35,IF(AND(X35="GD",I35=""),S35,IF(AND(X35="GD",M35=""),S35,IF(SUM(E35+I35+M35-O35)&gt;Dropdwon!$A$5,Dropdwon!$C$5,SUM(E35+I35+M35-O35)))))))))))</f>
        <v>#VALUE!</v>
      </c>
      <c r="R35" s="199" t="e">
        <f>IF(OR(X35="x",A35&lt;STAMMDATENBLATT!$B$32,A35&gt;STAMMDATENBLATT!$D$32),"0:00",IF(AND(X35="GD",S35&lt;T35),S35,IF(AND(X35="GD",S35&gt;T35),T35,S35)))</f>
        <v>#VALUE!</v>
      </c>
      <c r="S35" s="199" t="e">
        <f>IF(OR(X35="x",A35&lt;STAMMDATENBLATT!$B$32,A35&gt;STAMMDATENBLATT!$D$32),"0:00",IF(MOD(B35,2)=0,VLOOKUP(WEEKDAY(A35,2),STAMMDATENBLATT!H$28:J$34,3,FALSE),VLOOKUP(WEEKDAY(A35,2),STAMMDATENBLATT!H$38:J$44,3,FALSE)))</f>
        <v>#VALUE!</v>
      </c>
      <c r="T35" s="199" t="e">
        <f>IF(X35="GD",Feiertage!$E$21,"")</f>
        <v>#VALUE!</v>
      </c>
      <c r="U35" s="173" t="e">
        <f t="shared" si="5"/>
        <v>#VALUE!</v>
      </c>
      <c r="V35" s="174"/>
      <c r="W35" s="175"/>
      <c r="X35" s="176" t="e">
        <f>_xlfn.IFNA(VLOOKUP(A35,Feiertage!A:D,3,FALSE),"")</f>
        <v>#VALUE!</v>
      </c>
      <c r="Y35" s="153" t="e">
        <f>_xlfn.IFNA(VLOOKUP(A35,Feiertage!A:D,4,FALSE),"")</f>
        <v>#VALUE!</v>
      </c>
      <c r="Z35" s="182"/>
    </row>
    <row r="36" spans="1:26" x14ac:dyDescent="0.2">
      <c r="A36" s="164" t="e">
        <f t="shared" si="7"/>
        <v>#VALUE!</v>
      </c>
      <c r="B36" s="165" t="e">
        <f t="shared" si="1"/>
        <v>#VALUE!</v>
      </c>
      <c r="C36" s="166"/>
      <c r="D36" s="166"/>
      <c r="E36" s="197" t="e">
        <f t="shared" si="2"/>
        <v>#VALUE!</v>
      </c>
      <c r="F36" s="167" t="e">
        <f>IF(E36&lt;Dropdwon!$A$3,Dropdwon!$B$2,IF(AND(E36&lt;Dropdwon!$A$4,E36&gt;=Dropdwon!$A$3),Dropdwon!$B$3,Dropdwon!$B$4))</f>
        <v>#VALUE!</v>
      </c>
      <c r="G36" s="168"/>
      <c r="H36" s="168"/>
      <c r="I36" s="197" t="e">
        <f t="shared" si="3"/>
        <v>#VALUE!</v>
      </c>
      <c r="J36" s="167" t="e">
        <f>IF(I36&lt;Dropdwon!$A$3,Dropdwon!$B$2,IF(AND(I36&lt;Dropdwon!$A$4,I36&gt;=Dropdwon!$A$3),Dropdwon!$B$3,Dropdwon!$B$4))</f>
        <v>#VALUE!</v>
      </c>
      <c r="K36" s="169"/>
      <c r="L36" s="169"/>
      <c r="M36" s="197" t="e">
        <f t="shared" si="4"/>
        <v>#VALUE!</v>
      </c>
      <c r="N36" s="167" t="e">
        <f>IF(M36&lt;Dropdwon!$A$3,Dropdwon!$B$2,IF(AND(M36&lt;Dropdwon!$A$4,M36&gt;=Dropdwon!$A$3),Dropdwon!$B$3,Dropdwon!$B$4))</f>
        <v>#VALUE!</v>
      </c>
      <c r="O36" s="170" t="e">
        <f t="shared" si="6"/>
        <v>#VALUE!</v>
      </c>
      <c r="P36" s="198" t="e">
        <f t="shared" si="0"/>
        <v>#VALUE!</v>
      </c>
      <c r="Q36" s="171" t="e">
        <f>IF(AND(W36&lt;&gt;"",W36&lt;&gt;"verpflichtende FoBi",W36&lt;&gt;"förderliche FoBi"),R36,IF(AND(W36="verpflichtende FoBi",SUM(E36+I36+M36-O36)&lt;=Dropdwon!$A$5),SUM(E36+I36+M36-O36),IF(AND(W36="förderliche FoBi",SUM(E36+I36+M36-O36)&lt;=Dropdwon!$A$5,SUM(E36+I36+M36-O36)&lt;=R36),SUM(E36+I36+M36-O36),IF(AND(W36="förderliche FoBi",SUM(E36+I36+M36-O36)&gt;R36),R36,IF(AND(X36="GD",SUM(E36+I36+M36-O36)&gt;T36),T36,IF(AND(X36="GD",SUM(E36+I36+M36-O36)&lt;R36),SUM(E36+I36+M36-O36),IF(AND(X36="GD",E36=""),S36,IF(AND(X36="GD",I36=""),S36,IF(AND(X36="GD",M36=""),S36,IF(SUM(E36+I36+M36-O36)&gt;Dropdwon!$A$5,Dropdwon!$C$5,SUM(E36+I36+M36-O36)))))))))))</f>
        <v>#VALUE!</v>
      </c>
      <c r="R36" s="199" t="e">
        <f>IF(OR(X36="x",A36&lt;STAMMDATENBLATT!$B$32,A36&gt;STAMMDATENBLATT!$D$32),"0:00",IF(AND(X36="GD",S36&lt;T36),S36,IF(AND(X36="GD",S36&gt;T36),T36,S36)))</f>
        <v>#VALUE!</v>
      </c>
      <c r="S36" s="199" t="e">
        <f>IF(OR(X36="x",A36&lt;STAMMDATENBLATT!$B$32,A36&gt;STAMMDATENBLATT!$D$32),"0:00",IF(MOD(B36,2)=0,VLOOKUP(WEEKDAY(A36,2),STAMMDATENBLATT!H$28:J$34,3,FALSE),VLOOKUP(WEEKDAY(A36,2),STAMMDATENBLATT!H$38:J$44,3,FALSE)))</f>
        <v>#VALUE!</v>
      </c>
      <c r="T36" s="199" t="e">
        <f>IF(X36="GD",Feiertage!$E$21,"")</f>
        <v>#VALUE!</v>
      </c>
      <c r="U36" s="173" t="e">
        <f>SUM(Q36-R36)</f>
        <v>#VALUE!</v>
      </c>
      <c r="V36" s="174"/>
      <c r="W36" s="175"/>
      <c r="X36" s="176" t="e">
        <f>_xlfn.IFNA(VLOOKUP(A36,Feiertage!A:D,3,FALSE),"")</f>
        <v>#VALUE!</v>
      </c>
      <c r="Y36" s="153" t="e">
        <f>_xlfn.IFNA(VLOOKUP(A36,Feiertage!A:D,4,FALSE),"")</f>
        <v>#VALUE!</v>
      </c>
      <c r="Z36" s="182"/>
    </row>
    <row r="37" spans="1:26" x14ac:dyDescent="0.2">
      <c r="C37" s="184"/>
      <c r="D37" s="184"/>
      <c r="E37" s="184"/>
      <c r="F37" s="184"/>
      <c r="G37" s="184"/>
      <c r="H37" s="184"/>
      <c r="I37" s="184"/>
      <c r="J37" s="184"/>
      <c r="K37" s="184"/>
      <c r="L37" s="184"/>
      <c r="M37" s="184"/>
      <c r="N37" s="184"/>
      <c r="P37" s="143"/>
      <c r="Q37" s="143"/>
      <c r="X37" s="185"/>
    </row>
    <row r="38" spans="1:26" ht="12.75" customHeight="1" x14ac:dyDescent="0.2">
      <c r="A38" s="366" t="s">
        <v>92</v>
      </c>
      <c r="B38" s="366"/>
      <c r="C38" s="186" t="e">
        <f>SUM(U$1+SUM(U$6:U$36)-U$38)</f>
        <v>#VALUE!</v>
      </c>
      <c r="D38" s="148"/>
      <c r="E38" s="148"/>
      <c r="F38" s="148"/>
      <c r="G38" s="366" t="s">
        <v>409</v>
      </c>
      <c r="H38" s="366"/>
      <c r="I38" s="366"/>
      <c r="J38" s="366"/>
      <c r="K38" s="366"/>
      <c r="L38" s="366"/>
      <c r="M38" s="366"/>
      <c r="N38" s="366"/>
      <c r="O38" s="366"/>
      <c r="P38" s="366"/>
      <c r="Q38" s="366"/>
      <c r="T38" s="160"/>
      <c r="U38" s="186">
        <f>SUMIF($V$6:$V$36,"ja",$U$6:$U$36)</f>
        <v>0</v>
      </c>
    </row>
    <row r="39" spans="1:26"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T39" s="163"/>
      <c r="U39" s="188">
        <f>U38*24</f>
        <v>0</v>
      </c>
      <c r="V39" s="156"/>
    </row>
    <row r="40" spans="1:26" x14ac:dyDescent="0.2">
      <c r="C40" s="148"/>
      <c r="D40" s="148"/>
      <c r="E40" s="148"/>
      <c r="F40" s="148"/>
      <c r="G40" s="148"/>
      <c r="H40" s="148"/>
      <c r="I40" s="148"/>
      <c r="J40" s="148"/>
      <c r="K40" s="148"/>
      <c r="L40" s="148"/>
      <c r="M40" s="148"/>
      <c r="N40" s="148"/>
      <c r="P40" s="143"/>
      <c r="Q40" s="143"/>
      <c r="U40" s="146" t="s">
        <v>88</v>
      </c>
    </row>
    <row r="41" spans="1:26" x14ac:dyDescent="0.2">
      <c r="A41" s="363"/>
      <c r="B41" s="363"/>
      <c r="C41" s="363"/>
      <c r="D41" s="179"/>
      <c r="E41" s="148"/>
      <c r="F41" s="148"/>
      <c r="G41" s="363"/>
      <c r="H41" s="363"/>
      <c r="I41" s="363"/>
      <c r="J41" s="363"/>
      <c r="K41" s="363"/>
      <c r="L41" s="363"/>
      <c r="M41" s="363"/>
      <c r="N41" s="363"/>
      <c r="O41" s="179"/>
      <c r="P41" s="179"/>
      <c r="Q41" s="179"/>
      <c r="R41" s="179"/>
      <c r="S41" s="179"/>
      <c r="T41" s="179"/>
      <c r="U41" s="363"/>
      <c r="V41" s="363"/>
      <c r="W41" s="363"/>
      <c r="X41" s="179"/>
    </row>
    <row r="42" spans="1:26" x14ac:dyDescent="0.2">
      <c r="A42" s="363"/>
      <c r="B42" s="363"/>
      <c r="C42" s="363"/>
      <c r="D42" s="179"/>
      <c r="E42" s="148"/>
      <c r="F42" s="148"/>
      <c r="G42" s="363"/>
      <c r="H42" s="363"/>
      <c r="I42" s="363"/>
      <c r="J42" s="363"/>
      <c r="K42" s="363"/>
      <c r="L42" s="363"/>
      <c r="M42" s="363"/>
      <c r="N42" s="363"/>
      <c r="O42" s="179"/>
      <c r="P42" s="179"/>
      <c r="Q42" s="179"/>
      <c r="R42" s="179"/>
      <c r="S42" s="179"/>
      <c r="T42" s="179"/>
      <c r="U42" s="363"/>
      <c r="V42" s="363"/>
      <c r="W42" s="363"/>
      <c r="X42" s="179"/>
    </row>
    <row r="43" spans="1:26" x14ac:dyDescent="0.2">
      <c r="A43" s="363"/>
      <c r="B43" s="363"/>
      <c r="C43" s="363"/>
      <c r="D43" s="179"/>
      <c r="E43" s="148"/>
      <c r="F43" s="148"/>
      <c r="G43" s="363"/>
      <c r="H43" s="363"/>
      <c r="I43" s="363"/>
      <c r="J43" s="363"/>
      <c r="K43" s="363"/>
      <c r="L43" s="363"/>
      <c r="M43" s="363"/>
      <c r="N43" s="363"/>
      <c r="O43" s="179"/>
      <c r="P43" s="179"/>
      <c r="Q43" s="179"/>
      <c r="R43" s="179"/>
      <c r="S43" s="179"/>
      <c r="T43" s="179"/>
      <c r="U43" s="363"/>
      <c r="V43" s="363"/>
      <c r="W43" s="363"/>
      <c r="X43" s="179"/>
    </row>
    <row r="44" spans="1:26" x14ac:dyDescent="0.2">
      <c r="A44" s="146" t="s">
        <v>74</v>
      </c>
      <c r="C44" s="148"/>
      <c r="D44" s="148"/>
      <c r="E44" s="148"/>
      <c r="F44" s="148"/>
      <c r="G44" s="146" t="s">
        <v>75</v>
      </c>
      <c r="H44" s="148"/>
      <c r="I44" s="148"/>
      <c r="J44" s="148"/>
      <c r="K44" s="148"/>
      <c r="L44" s="148"/>
      <c r="M44" s="148"/>
      <c r="O44" s="143"/>
      <c r="P44" s="143"/>
      <c r="S44" s="148"/>
      <c r="T44" s="148"/>
      <c r="U44" s="146" t="s">
        <v>89</v>
      </c>
      <c r="V44" s="148"/>
      <c r="W44" s="148"/>
      <c r="Z44" s="333" t="str">
        <f>STAMMDATENBLATT!$A$22</f>
        <v>Version: 01.2024.5</v>
      </c>
    </row>
    <row r="45" spans="1:26" x14ac:dyDescent="0.2">
      <c r="C45" s="148"/>
      <c r="D45" s="148"/>
      <c r="E45" s="148"/>
      <c r="F45" s="148"/>
      <c r="G45" s="148"/>
      <c r="H45" s="148"/>
      <c r="I45" s="148"/>
      <c r="J45" s="148"/>
      <c r="K45" s="148"/>
      <c r="L45" s="148"/>
      <c r="M45" s="148"/>
      <c r="N45" s="148"/>
      <c r="P45" s="143"/>
      <c r="Q45" s="143"/>
    </row>
    <row r="46" spans="1:26" x14ac:dyDescent="0.2">
      <c r="C46" s="148"/>
      <c r="D46" s="148"/>
      <c r="E46" s="148"/>
      <c r="F46" s="148"/>
      <c r="G46" s="148"/>
      <c r="H46" s="148"/>
      <c r="I46" s="148"/>
      <c r="J46" s="148"/>
      <c r="K46" s="148"/>
      <c r="L46" s="148"/>
      <c r="M46" s="148"/>
      <c r="N46" s="148"/>
      <c r="P46" s="143"/>
      <c r="Q46" s="143"/>
    </row>
    <row r="47" spans="1:26" x14ac:dyDescent="0.2">
      <c r="C47" s="148"/>
      <c r="D47" s="148"/>
      <c r="E47" s="148"/>
      <c r="F47" s="148"/>
      <c r="G47" s="148"/>
      <c r="H47" s="148"/>
      <c r="I47" s="148"/>
      <c r="J47" s="148"/>
      <c r="K47" s="148"/>
      <c r="L47" s="148"/>
      <c r="M47" s="148"/>
      <c r="N47" s="148"/>
      <c r="P47" s="143"/>
      <c r="Q47" s="143"/>
    </row>
    <row r="48" spans="1:26"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ktQszfx1lolEciqmpjVUwXaxa2qtL985VVZdrDXwhAPrVq2pz+hj8rs/dGwur9+aJwC2EbrH/WhIxVN9JDQ/jg==" saltValue="yanPTj8Op5q3WEWFu6UBfA==" spinCount="100000" sheet="1" objects="1" scenarios="1"/>
  <mergeCells count="10">
    <mergeCell ref="U41:W43"/>
    <mergeCell ref="C1:H1"/>
    <mergeCell ref="A2:H2"/>
    <mergeCell ref="A3:H3"/>
    <mergeCell ref="A41:C43"/>
    <mergeCell ref="G41:N43"/>
    <mergeCell ref="A38:B38"/>
    <mergeCell ref="A39:B39"/>
    <mergeCell ref="G38:Q38"/>
    <mergeCell ref="H39:Q39"/>
  </mergeCells>
  <conditionalFormatting sqref="A6:O36 R6:R36 V6:Z36">
    <cfRule type="expression" dxfId="114" priority="120">
      <formula>$X6="x"</formula>
    </cfRule>
    <cfRule type="expression" dxfId="113" priority="121">
      <formula>WEEKDAY($A6,2)&gt;=6</formula>
    </cfRule>
  </conditionalFormatting>
  <conditionalFormatting sqref="P6:P36">
    <cfRule type="expression" dxfId="112" priority="15">
      <formula>$X6="x"</formula>
    </cfRule>
    <cfRule type="expression" dxfId="111" priority="16">
      <formula>WEEKDAY($A6,2)&gt;=6</formula>
    </cfRule>
  </conditionalFormatting>
  <conditionalFormatting sqref="S6:T36">
    <cfRule type="expression" dxfId="110" priority="13">
      <formula>$X6="x"</formula>
    </cfRule>
    <cfRule type="expression" dxfId="109" priority="14">
      <formula>WEEKDAY($A6,2)&gt;=6</formula>
    </cfRule>
  </conditionalFormatting>
  <conditionalFormatting sqref="U6:U36">
    <cfRule type="expression" dxfId="108" priority="7">
      <formula>$X6="x"</formula>
    </cfRule>
    <cfRule type="expression" dxfId="107" priority="8">
      <formula>WEEKDAY($A6,2)&gt;=6</formula>
    </cfRule>
  </conditionalFormatting>
  <conditionalFormatting sqref="Q6:Q36">
    <cfRule type="expression" dxfId="106" priority="1">
      <formula>$X6="x"</formula>
    </cfRule>
    <cfRule type="expression" dxfId="105"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Dropdwon!$M$1:$M$2</xm:f>
          </x14:formula1>
          <xm:sqref>V6:V36</xm:sqref>
        </x14:dataValidation>
        <x14:dataValidation type="list" allowBlank="1" showInputMessage="1" showErrorMessage="1" xr:uid="{00000000-0002-0000-0400-000001000000}">
          <x14:formula1>
            <xm:f>Dropdwon!$B$9:$B$22</xm:f>
          </x14:formula1>
          <xm:sqref>W6:W36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1"/>
  <sheetViews>
    <sheetView zoomScaleNormal="100" workbookViewId="0">
      <selection activeCell="Z44" sqref="Z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hidden="1" customWidth="1"/>
    <col min="17" max="17" width="6.28515625" style="146" customWidth="1"/>
    <col min="18" max="18" width="7.7109375" style="146" hidden="1" customWidth="1"/>
    <col min="19" max="20" width="10.140625" style="146" hidden="1" customWidth="1"/>
    <col min="21" max="21" width="8.140625" style="146" customWidth="1"/>
    <col min="22" max="22" width="9.7109375" style="147" customWidth="1"/>
    <col min="23" max="23" width="16.28515625" style="146" customWidth="1"/>
    <col min="24" max="24" width="4.28515625" style="146" hidden="1" customWidth="1"/>
    <col min="25" max="25" width="15.7109375" style="146" customWidth="1"/>
    <col min="26" max="26" width="24.28515625" style="146" customWidth="1"/>
    <col min="27" max="16384" width="14.42578125" style="146"/>
  </cols>
  <sheetData>
    <row r="1" spans="1:26" x14ac:dyDescent="0.2">
      <c r="A1" s="137" t="e">
        <f>DATEVALUE("01.04."&amp;STAMMDATENBLATT!$D$27)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U1" s="144" t="e">
        <f>IF(STAMMDATENBLATT!E6&lt;=STAMMDATENBLATT!$D$35,STAMMDATENBLATT!E6,STAMMDATENBLATT!$D$35)</f>
        <v>#VALUE!</v>
      </c>
    </row>
    <row r="2" spans="1:26" ht="12.75" customHeight="1" x14ac:dyDescent="0.2">
      <c r="A2" s="362">
        <f>STAMMDATENBLATT!B26</f>
        <v>0</v>
      </c>
      <c r="B2" s="362"/>
      <c r="C2" s="362"/>
      <c r="D2" s="362"/>
      <c r="E2" s="362"/>
      <c r="F2" s="362"/>
      <c r="G2" s="362"/>
      <c r="H2" s="362"/>
      <c r="I2" s="148"/>
      <c r="J2" s="145"/>
      <c r="K2" s="148"/>
      <c r="L2" s="148"/>
      <c r="M2" s="148"/>
      <c r="N2" s="148"/>
      <c r="P2" s="143"/>
      <c r="Q2" s="143"/>
    </row>
    <row r="3" spans="1:26" ht="12.75" customHeight="1" x14ac:dyDescent="0.2">
      <c r="A3" s="362" t="e">
        <f>STAMMDATENBLATT!A26</f>
        <v>#N/A</v>
      </c>
      <c r="B3" s="362"/>
      <c r="C3" s="362"/>
      <c r="D3" s="362"/>
      <c r="E3" s="362"/>
      <c r="F3" s="362"/>
      <c r="G3" s="362"/>
      <c r="H3" s="362"/>
      <c r="I3" s="148"/>
      <c r="J3" s="148"/>
      <c r="K3" s="148"/>
      <c r="L3" s="148"/>
      <c r="M3" s="148"/>
      <c r="N3" s="148"/>
      <c r="P3" s="143"/>
      <c r="Q3" s="143"/>
    </row>
    <row r="4" spans="1:26" s="153" customFormat="1" x14ac:dyDescent="0.2">
      <c r="A4" s="150"/>
      <c r="B4" s="150"/>
      <c r="C4" s="151"/>
      <c r="D4" s="151"/>
      <c r="E4" s="151"/>
      <c r="F4" s="151"/>
      <c r="G4" s="151"/>
      <c r="H4" s="151"/>
      <c r="I4" s="152"/>
      <c r="J4" s="152"/>
      <c r="K4" s="152"/>
      <c r="L4" s="152"/>
      <c r="M4" s="152"/>
      <c r="N4" s="152"/>
      <c r="P4" s="155"/>
      <c r="Q4" s="155"/>
      <c r="V4" s="156"/>
    </row>
    <row r="5" spans="1:26" x14ac:dyDescent="0.2">
      <c r="B5" s="146" t="s">
        <v>232</v>
      </c>
      <c r="C5" s="157" t="s">
        <v>4</v>
      </c>
      <c r="D5" s="157" t="s">
        <v>5</v>
      </c>
      <c r="E5" s="192" t="s">
        <v>67</v>
      </c>
      <c r="F5" s="157" t="s">
        <v>70</v>
      </c>
      <c r="G5" s="158" t="s">
        <v>6</v>
      </c>
      <c r="H5" s="158" t="s">
        <v>7</v>
      </c>
      <c r="I5" s="192" t="s">
        <v>68</v>
      </c>
      <c r="J5" s="158" t="s">
        <v>71</v>
      </c>
      <c r="K5" s="159" t="s">
        <v>42</v>
      </c>
      <c r="L5" s="159" t="s">
        <v>43</v>
      </c>
      <c r="M5" s="192" t="s">
        <v>69</v>
      </c>
      <c r="N5" s="159" t="s">
        <v>72</v>
      </c>
      <c r="O5" s="160" t="s">
        <v>66</v>
      </c>
      <c r="P5" s="193" t="s">
        <v>303</v>
      </c>
      <c r="Q5" s="194" t="s">
        <v>8</v>
      </c>
      <c r="R5" s="195" t="s">
        <v>9</v>
      </c>
      <c r="S5" s="195" t="s">
        <v>305</v>
      </c>
      <c r="T5" s="195" t="s">
        <v>304</v>
      </c>
      <c r="U5" s="196" t="s">
        <v>63</v>
      </c>
      <c r="V5" s="163" t="s">
        <v>310</v>
      </c>
      <c r="W5" s="163" t="s">
        <v>287</v>
      </c>
      <c r="X5" s="163" t="s">
        <v>44</v>
      </c>
      <c r="Y5" s="163" t="s">
        <v>44</v>
      </c>
      <c r="Z5" s="163" t="s">
        <v>50</v>
      </c>
    </row>
    <row r="6" spans="1:26" x14ac:dyDescent="0.2">
      <c r="A6" s="164" t="e">
        <f>A1</f>
        <v>#VALUE!</v>
      </c>
      <c r="B6" s="165" t="e">
        <f>WEEKNUM(A6,21)</f>
        <v>#VALUE!</v>
      </c>
      <c r="C6" s="166"/>
      <c r="D6" s="166"/>
      <c r="E6" s="197" t="e">
        <f>IF(AND(WEEKDAY($A6,2)=6,HOUR(C6)&gt;=13),SUM((D6-C6)*1.2),IF(WEEKDAY($A6,2)=7,SUM((D6-C6)*1.25),IF(AND($X6="x",$Y6&lt;&gt;"Gründonnerstag"),SUM((D6-C6)*1.25),IF(AND($X6="GD",C6&lt;&gt;""),SUM($P6-C6),D6-C6))))</f>
        <v>#VALUE!</v>
      </c>
      <c r="F6" s="167" t="e">
        <f>IF(E6&lt;Dropdwon!$A$3,Dropdwon!$B$2,IF(AND(E6&lt;Dropdwon!$A$4,E6&gt;=Dropdwon!$A$3),Dropdwon!$B$3,Dropdwon!$B$4))</f>
        <v>#VALUE!</v>
      </c>
      <c r="G6" s="168"/>
      <c r="H6" s="168"/>
      <c r="I6" s="197" t="e">
        <f>IF(AND(WEEKDAY($A6,2)=6,HOUR(G6)&gt;=13),SUM((H6-G6)*1.2),IF(WEEKDAY($A6,2)=7,SUM((H6-G6)*1.25),IF(AND($X6="x",$Y6&lt;&gt;"Gründonnerstag"),SUM((H6-G6)*1.25),IF(AND($X6="GD",G6&lt;&gt;""),SUM($P6-G6),H6-G6))))</f>
        <v>#VALUE!</v>
      </c>
      <c r="J6" s="167" t="e">
        <f>IF(I6&lt;Dropdwon!$A$3,Dropdwon!$B$2,IF(AND(I6&lt;Dropdwon!$A$4,I6&gt;=Dropdwon!$A$3),Dropdwon!$B$3,Dropdwon!$B$4))</f>
        <v>#VALUE!</v>
      </c>
      <c r="K6" s="169"/>
      <c r="L6" s="169"/>
      <c r="M6" s="197" t="e">
        <f>IF(AND(WEEKDAY($A6,2)=6,HOUR(K6)&gt;=13),SUM((L6-K6)*1.2),IF(WEEKDAY($A6,2)=7,SUM((L6-K6)*1.25),IF(AND($X6="x",$Y6&lt;&gt;"Gründonnerstag"),SUM((L6-K6)*1.25),IF(AND($X6="GD",K6&lt;&gt;""),SUM($P6-K6),L6-K6))))</f>
        <v>#VALUE!</v>
      </c>
      <c r="N6" s="167" t="e">
        <f>IF(M6&lt;Dropdwon!$A$3,Dropdwon!$B$2,IF(AND(M6&lt;Dropdwon!$A$4,M6&gt;=Dropdwon!$A$3),Dropdwon!$B$3,Dropdwon!$B$4))</f>
        <v>#VALUE!</v>
      </c>
      <c r="O6" s="170" t="e">
        <f>F6+J6+N6</f>
        <v>#VALUE!</v>
      </c>
      <c r="P6" s="198" t="e">
        <f t="shared" ref="P6:P35" si="0">IF(X6="GD",MIN(MAX(D6,H6,L6),0.5),"")</f>
        <v>#VALUE!</v>
      </c>
      <c r="Q6" s="171" t="e">
        <f>IF(AND(W6&lt;&gt;"",W6&lt;&gt;"verpflichtende FoBi",W6&lt;&gt;"förderliche FoBi"),R6,IF(AND(W6="verpflichtende FoBi",SUM(E6+I6+M6-O6)&lt;=Dropdwon!$A$5),SUM(E6+I6+M6-O6),IF(AND(W6="förderliche FoBi",SUM(E6+I6+M6-O6)&lt;=Dropdwon!$A$5,SUM(E6+I6+M6-O6)&lt;=R6),SUM(E6+I6+M6-O6),IF(AND(W6="förderliche FoBi",SUM(E6+I6+M6-O6)&gt;R6),R6,IF(AND(X6="GD",SUM(E6+I6+M6-O6)&gt;T6),T6,IF(AND(X6="GD",SUM(E6+I6+M6-O6)&lt;R6),SUM(E6+I6+M6-O6),IF(AND(X6="GD",E6=""),S6,IF(AND(X6="GD",I6=""),S6,IF(AND(X6="GD",M6=""),S6,IF(SUM(E6+I6+M6-O6)&gt;Dropdwon!$A$5,Dropdwon!$C$5,SUM(E6+I6+M6-O6)))))))))))</f>
        <v>#VALUE!</v>
      </c>
      <c r="R6" s="199" t="e">
        <f>IF(OR(X6="x",A6&lt;STAMMDATENBLATT!$B$32,A6&gt;STAMMDATENBLATT!$D$32),"0:00",IF(AND(X6="GD",S6&lt;T6),S6,IF(AND(X6="GD",S6&gt;T6),T6,S6)))</f>
        <v>#VALUE!</v>
      </c>
      <c r="S6" s="199" t="e">
        <f>IF(OR(X6="x",A6&lt;STAMMDATENBLATT!$B$32,A6&gt;STAMMDATENBLATT!$D$32),"0:00",IF(MOD(B6,2)=0,VLOOKUP(WEEKDAY(A6,2),STAMMDATENBLATT!H$28:J$34,3,FALSE),VLOOKUP(WEEKDAY(A6,2),STAMMDATENBLATT!H$38:J$44,3,FALSE)))</f>
        <v>#VALUE!</v>
      </c>
      <c r="T6" s="199" t="e">
        <f>IF(X6="GD",Feiertage!$E$21,"")</f>
        <v>#VALUE!</v>
      </c>
      <c r="U6" s="173" t="e">
        <f>SUM(Q6-R6)</f>
        <v>#VALUE!</v>
      </c>
      <c r="V6" s="174"/>
      <c r="W6" s="175"/>
      <c r="X6" s="176" t="e">
        <f>_xlfn.IFNA(VLOOKUP(A6,Feiertage!A:D,3,FALSE),"")</f>
        <v>#VALUE!</v>
      </c>
      <c r="Y6" s="153" t="e">
        <f>_xlfn.IFNA(VLOOKUP(A6,Feiertage!A:D,4,FALSE),"")</f>
        <v>#VALUE!</v>
      </c>
      <c r="Z6" s="177"/>
    </row>
    <row r="7" spans="1:26" x14ac:dyDescent="0.2">
      <c r="A7" s="164" t="e">
        <f>A6+1</f>
        <v>#VALUE!</v>
      </c>
      <c r="B7" s="165" t="e">
        <f t="shared" ref="B7:B35" si="1">WEEKNUM(A7,21)</f>
        <v>#VALUE!</v>
      </c>
      <c r="C7" s="166"/>
      <c r="D7" s="166"/>
      <c r="E7" s="197" t="e">
        <f t="shared" ref="E7:E35" si="2">IF(AND(WEEKDAY($A7,2)=6,HOUR(C7)&gt;=13),SUM((D7-C7)*1.2),IF(WEEKDAY($A7,2)=7,SUM((D7-C7)*1.25),IF(AND($X7="x",$Y7&lt;&gt;"Gründonnerstag"),SUM((D7-C7)*1.25),IF(AND($X7="GD",C7&lt;&gt;""),SUM($P7-C7),D7-C7))))</f>
        <v>#VALUE!</v>
      </c>
      <c r="F7" s="167" t="e">
        <f>IF(E7&lt;Dropdwon!$A$3,Dropdwon!$B$2,IF(AND(E7&lt;Dropdwon!$A$4,E7&gt;=Dropdwon!$A$3),Dropdwon!$B$3,Dropdwon!$B$4))</f>
        <v>#VALUE!</v>
      </c>
      <c r="G7" s="168"/>
      <c r="H7" s="168"/>
      <c r="I7" s="197" t="e">
        <f t="shared" ref="I7:I35" si="3">IF(AND(WEEKDAY($A7,2)=6,HOUR(G7)&gt;=13),SUM((H7-G7)*1.2),IF(WEEKDAY($A7,2)=7,SUM((H7-G7)*1.25),IF(AND($X7="x",$Y7&lt;&gt;"Gründonnerstag"),SUM((H7-G7)*1.25),IF(AND($X7="GD",G7&lt;&gt;""),SUM($P7-G7),H7-G7))))</f>
        <v>#VALUE!</v>
      </c>
      <c r="J7" s="167" t="e">
        <f>IF(I7&lt;Dropdwon!$A$3,Dropdwon!$B$2,IF(AND(I7&lt;Dropdwon!$A$4,I7&gt;=Dropdwon!$A$3),Dropdwon!$B$3,Dropdwon!$B$4))</f>
        <v>#VALUE!</v>
      </c>
      <c r="K7" s="169"/>
      <c r="L7" s="169"/>
      <c r="M7" s="197" t="e">
        <f t="shared" ref="M7:M35" si="4">IF(AND(WEEKDAY($A7,2)=6,HOUR(K7)&gt;=13),SUM((L7-K7)*1.2),IF(WEEKDAY($A7,2)=7,SUM((L7-K7)*1.25),IF(AND($X7="x",$Y7&lt;&gt;"Gründonnerstag"),SUM((L7-K7)*1.25),IF(AND($X7="GD",K7&lt;&gt;""),SUM($P7-K7),L7-K7))))</f>
        <v>#VALUE!</v>
      </c>
      <c r="N7" s="167" t="e">
        <f>IF(M7&lt;Dropdwon!$A$3,Dropdwon!$B$2,IF(AND(M7&lt;Dropdwon!$A$4,M7&gt;=Dropdwon!$A$3),Dropdwon!$B$3,Dropdwon!$B$4))</f>
        <v>#VALUE!</v>
      </c>
      <c r="O7" s="170" t="e">
        <f>F7+J7+N7</f>
        <v>#VALUE!</v>
      </c>
      <c r="P7" s="198" t="e">
        <f t="shared" si="0"/>
        <v>#VALUE!</v>
      </c>
      <c r="Q7" s="171" t="e">
        <f>IF(AND(W7&lt;&gt;"",W7&lt;&gt;"verpflichtende FoBi",W7&lt;&gt;"förderliche FoBi"),R7,IF(AND(W7="verpflichtende FoBi",SUM(E7+I7+M7-O7)&lt;=Dropdwon!$A$5),SUM(E7+I7+M7-O7),IF(AND(W7="förderliche FoBi",SUM(E7+I7+M7-O7)&lt;=Dropdwon!$A$5,SUM(E7+I7+M7-O7)&lt;=R7),SUM(E7+I7+M7-O7),IF(AND(W7="förderliche FoBi",SUM(E7+I7+M7-O7)&gt;R7),R7,IF(AND(X7="GD",SUM(E7+I7+M7-O7)&gt;T7),T7,IF(AND(X7="GD",SUM(E7+I7+M7-O7)&lt;R7),SUM(E7+I7+M7-O7),IF(AND(X7="GD",E7=""),S7,IF(AND(X7="GD",I7=""),S7,IF(AND(X7="GD",M7=""),S7,IF(SUM(E7+I7+M7-O7)&gt;Dropdwon!$A$5,Dropdwon!$C$5,SUM(E7+I7+M7-O7)))))))))))</f>
        <v>#VALUE!</v>
      </c>
      <c r="R7" s="199" t="e">
        <f>IF(OR(X7="x",A7&lt;STAMMDATENBLATT!$B$32,A7&gt;STAMMDATENBLATT!$D$32),"0:00",IF(AND(X7="GD",S7&lt;T7),S7,IF(AND(X7="GD",S7&gt;T7),T7,S7)))</f>
        <v>#VALUE!</v>
      </c>
      <c r="S7" s="199" t="e">
        <f>IF(OR(X7="x",A7&lt;STAMMDATENBLATT!$B$32,A7&gt;STAMMDATENBLATT!$D$32),"0:00",IF(MOD(B7,2)=0,VLOOKUP(WEEKDAY(A7,2),STAMMDATENBLATT!H$28:J$34,3,FALSE),VLOOKUP(WEEKDAY(A7,2),STAMMDATENBLATT!H$38:J$44,3,FALSE)))</f>
        <v>#VALUE!</v>
      </c>
      <c r="T7" s="199" t="e">
        <f>IF(X7="GD",Feiertage!$E$21,"")</f>
        <v>#VALUE!</v>
      </c>
      <c r="U7" s="173" t="e">
        <f t="shared" ref="U7:U35" si="5">SUM(Q7-R7)</f>
        <v>#VALUE!</v>
      </c>
      <c r="V7" s="174"/>
      <c r="W7" s="175"/>
      <c r="X7" s="176" t="e">
        <f>_xlfn.IFNA(VLOOKUP(A7,Feiertage!A:D,3,FALSE),"")</f>
        <v>#VALUE!</v>
      </c>
      <c r="Y7" s="153" t="e">
        <f>_xlfn.IFNA(VLOOKUP(A7,Feiertage!A:D,4,FALSE),"")</f>
        <v>#VALUE!</v>
      </c>
      <c r="Z7" s="179"/>
    </row>
    <row r="8" spans="1:26" x14ac:dyDescent="0.2">
      <c r="A8" s="164" t="e">
        <f>A7+1</f>
        <v>#VALUE!</v>
      </c>
      <c r="B8" s="165" t="e">
        <f t="shared" si="1"/>
        <v>#VALUE!</v>
      </c>
      <c r="C8" s="166"/>
      <c r="D8" s="166"/>
      <c r="E8" s="197" t="e">
        <f t="shared" si="2"/>
        <v>#VALUE!</v>
      </c>
      <c r="F8" s="167" t="e">
        <f>IF(E8&lt;Dropdwon!$A$3,Dropdwon!$B$2,IF(AND(E8&lt;Dropdwon!$A$4,E8&gt;=Dropdwon!$A$3),Dropdwon!$B$3,Dropdwon!$B$4))</f>
        <v>#VALUE!</v>
      </c>
      <c r="G8" s="168"/>
      <c r="H8" s="168"/>
      <c r="I8" s="197" t="e">
        <f t="shared" si="3"/>
        <v>#VALUE!</v>
      </c>
      <c r="J8" s="167" t="e">
        <f>IF(I8&lt;Dropdwon!$A$3,Dropdwon!$B$2,IF(AND(I8&lt;Dropdwon!$A$4,I8&gt;=Dropdwon!$A$3),Dropdwon!$B$3,Dropdwon!$B$4))</f>
        <v>#VALUE!</v>
      </c>
      <c r="K8" s="169"/>
      <c r="L8" s="169"/>
      <c r="M8" s="197" t="e">
        <f t="shared" si="4"/>
        <v>#VALUE!</v>
      </c>
      <c r="N8" s="167" t="e">
        <f>IF(M8&lt;Dropdwon!$A$3,Dropdwon!$B$2,IF(AND(M8&lt;Dropdwon!$A$4,M8&gt;=Dropdwon!$A$3),Dropdwon!$B$3,Dropdwon!$B$4))</f>
        <v>#VALUE!</v>
      </c>
      <c r="O8" s="170" t="e">
        <f t="shared" ref="O8:O35" si="6">F8+J8+N8</f>
        <v>#VALUE!</v>
      </c>
      <c r="P8" s="198" t="e">
        <f t="shared" si="0"/>
        <v>#VALUE!</v>
      </c>
      <c r="Q8" s="171" t="e">
        <f>IF(AND(W8&lt;&gt;"",W8&lt;&gt;"verpflichtende FoBi",W8&lt;&gt;"förderliche FoBi"),R8,IF(AND(W8="verpflichtende FoBi",SUM(E8+I8+M8-O8)&lt;=Dropdwon!$A$5),SUM(E8+I8+M8-O8),IF(AND(W8="förderliche FoBi",SUM(E8+I8+M8-O8)&lt;=Dropdwon!$A$5,SUM(E8+I8+M8-O8)&lt;=R8),SUM(E8+I8+M8-O8),IF(AND(W8="förderliche FoBi",SUM(E8+I8+M8-O8)&gt;R8),R8,IF(AND(X8="GD",SUM(E8+I8+M8-O8)&gt;T8),T8,IF(AND(X8="GD",SUM(E8+I8+M8-O8)&lt;R8),SUM(E8+I8+M8-O8),IF(AND(X8="GD",E8=""),S8,IF(AND(X8="GD",I8=""),S8,IF(AND(X8="GD",M8=""),S8,IF(SUM(E8+I8+M8-O8)&gt;Dropdwon!$A$5,Dropdwon!$C$5,SUM(E8+I8+M8-O8)))))))))))</f>
        <v>#VALUE!</v>
      </c>
      <c r="R8" s="199" t="e">
        <f>IF(OR(X8="x",A8&lt;STAMMDATENBLATT!$B$32,A8&gt;STAMMDATENBLATT!$D$32),"0:00",IF(AND(X8="GD",S8&lt;T8),S8,IF(AND(X8="GD",S8&gt;T8),T8,S8)))</f>
        <v>#VALUE!</v>
      </c>
      <c r="S8" s="199" t="e">
        <f>IF(OR(X8="x",A8&lt;STAMMDATENBLATT!$B$32,A8&gt;STAMMDATENBLATT!$D$32),"0:00",IF(MOD(B8,2)=0,VLOOKUP(WEEKDAY(A8,2),STAMMDATENBLATT!H$28:J$34,3,FALSE),VLOOKUP(WEEKDAY(A8,2),STAMMDATENBLATT!H$38:J$44,3,FALSE)))</f>
        <v>#VALUE!</v>
      </c>
      <c r="T8" s="199" t="e">
        <f>IF(X8="GD",Feiertage!$E$21,"")</f>
        <v>#VALUE!</v>
      </c>
      <c r="U8" s="173" t="e">
        <f t="shared" si="5"/>
        <v>#VALUE!</v>
      </c>
      <c r="V8" s="174"/>
      <c r="W8" s="175"/>
      <c r="X8" s="176" t="e">
        <f>_xlfn.IFNA(VLOOKUP(A8,Feiertage!A:D,3,FALSE),"")</f>
        <v>#VALUE!</v>
      </c>
      <c r="Y8" s="153" t="e">
        <f>_xlfn.IFNA(VLOOKUP(A8,Feiertage!A:D,4,FALSE),"")</f>
        <v>#VALUE!</v>
      </c>
      <c r="Z8" s="177"/>
    </row>
    <row r="9" spans="1:26" x14ac:dyDescent="0.2">
      <c r="A9" s="164" t="e">
        <f t="shared" ref="A9:A35" si="7">A8+1</f>
        <v>#VALUE!</v>
      </c>
      <c r="B9" s="165" t="e">
        <f t="shared" si="1"/>
        <v>#VALUE!</v>
      </c>
      <c r="C9" s="166"/>
      <c r="D9" s="166"/>
      <c r="E9" s="197" t="e">
        <f t="shared" si="2"/>
        <v>#VALUE!</v>
      </c>
      <c r="F9" s="167" t="e">
        <f>IF(E9&lt;Dropdwon!$A$3,Dropdwon!$B$2,IF(AND(E9&lt;Dropdwon!$A$4,E9&gt;=Dropdwon!$A$3),Dropdwon!$B$3,Dropdwon!$B$4))</f>
        <v>#VALUE!</v>
      </c>
      <c r="G9" s="168"/>
      <c r="H9" s="168"/>
      <c r="I9" s="197" t="e">
        <f t="shared" si="3"/>
        <v>#VALUE!</v>
      </c>
      <c r="J9" s="167" t="e">
        <f>IF(I9&lt;Dropdwon!$A$3,Dropdwon!$B$2,IF(AND(I9&lt;Dropdwon!$A$4,I9&gt;=Dropdwon!$A$3),Dropdwon!$B$3,Dropdwon!$B$4))</f>
        <v>#VALUE!</v>
      </c>
      <c r="K9" s="169"/>
      <c r="L9" s="169"/>
      <c r="M9" s="197" t="e">
        <f t="shared" si="4"/>
        <v>#VALUE!</v>
      </c>
      <c r="N9" s="167" t="e">
        <f>IF(M9&lt;Dropdwon!$A$3,Dropdwon!$B$2,IF(AND(M9&lt;Dropdwon!$A$4,M9&gt;=Dropdwon!$A$3),Dropdwon!$B$3,Dropdwon!$B$4))</f>
        <v>#VALUE!</v>
      </c>
      <c r="O9" s="170" t="e">
        <f t="shared" si="6"/>
        <v>#VALUE!</v>
      </c>
      <c r="P9" s="198" t="e">
        <f t="shared" si="0"/>
        <v>#VALUE!</v>
      </c>
      <c r="Q9" s="171" t="e">
        <f>IF(AND(W9&lt;&gt;"",W9&lt;&gt;"verpflichtende FoBi",W9&lt;&gt;"förderliche FoBi"),R9,IF(AND(W9="verpflichtende FoBi",SUM(E9+I9+M9-O9)&lt;=Dropdwon!$A$5),SUM(E9+I9+M9-O9),IF(AND(W9="förderliche FoBi",SUM(E9+I9+M9-O9)&lt;=Dropdwon!$A$5,SUM(E9+I9+M9-O9)&lt;=R9),SUM(E9+I9+M9-O9),IF(AND(W9="förderliche FoBi",SUM(E9+I9+M9-O9)&gt;R9),R9,IF(AND(X9="GD",SUM(E9+I9+M9-O9)&gt;T9),T9,IF(AND(X9="GD",SUM(E9+I9+M9-O9)&lt;R9),SUM(E9+I9+M9-O9),IF(AND(X9="GD",E9=""),S9,IF(AND(X9="GD",I9=""),S9,IF(AND(X9="GD",M9=""),S9,IF(SUM(E9+I9+M9-O9)&gt;Dropdwon!$A$5,Dropdwon!$C$5,SUM(E9+I9+M9-O9)))))))))))</f>
        <v>#VALUE!</v>
      </c>
      <c r="R9" s="199" t="e">
        <f>IF(OR(X9="x",A9&lt;STAMMDATENBLATT!$B$32,A9&gt;STAMMDATENBLATT!$D$32),"0:00",IF(AND(X9="GD",S9&lt;T9),S9,IF(AND(X9="GD",S9&gt;T9),T9,S9)))</f>
        <v>#VALUE!</v>
      </c>
      <c r="S9" s="199" t="e">
        <f>IF(OR(X9="x",A9&lt;STAMMDATENBLATT!$B$32,A9&gt;STAMMDATENBLATT!$D$32),"0:00",IF(MOD(B9,2)=0,VLOOKUP(WEEKDAY(A9,2),STAMMDATENBLATT!H$28:J$34,3,FALSE),VLOOKUP(WEEKDAY(A9,2),STAMMDATENBLATT!H$38:J$44,3,FALSE)))</f>
        <v>#VALUE!</v>
      </c>
      <c r="T9" s="199" t="e">
        <f>IF(X9="GD",Feiertage!$E$21,"")</f>
        <v>#VALUE!</v>
      </c>
      <c r="U9" s="173" t="e">
        <f t="shared" si="5"/>
        <v>#VALUE!</v>
      </c>
      <c r="V9" s="174"/>
      <c r="W9" s="175"/>
      <c r="X9" s="176" t="e">
        <f>_xlfn.IFNA(VLOOKUP(A9,Feiertage!A:D,3,FALSE),"")</f>
        <v>#VALUE!</v>
      </c>
      <c r="Y9" s="153" t="e">
        <f>_xlfn.IFNA(VLOOKUP(A9,Feiertage!A:D,4,FALSE),"")</f>
        <v>#VALUE!</v>
      </c>
      <c r="Z9" s="177"/>
    </row>
    <row r="10" spans="1:26" x14ac:dyDescent="0.2">
      <c r="A10" s="164" t="e">
        <f t="shared" si="7"/>
        <v>#VALUE!</v>
      </c>
      <c r="B10" s="165" t="e">
        <f t="shared" si="1"/>
        <v>#VALUE!</v>
      </c>
      <c r="C10" s="166"/>
      <c r="D10" s="166"/>
      <c r="E10" s="197" t="e">
        <f t="shared" si="2"/>
        <v>#VALUE!</v>
      </c>
      <c r="F10" s="167" t="e">
        <f>IF(E10&lt;Dropdwon!$A$3,Dropdwon!$B$2,IF(AND(E10&lt;Dropdwon!$A$4,E10&gt;=Dropdwon!$A$3),Dropdwon!$B$3,Dropdwon!$B$4))</f>
        <v>#VALUE!</v>
      </c>
      <c r="G10" s="168"/>
      <c r="H10" s="168"/>
      <c r="I10" s="197" t="e">
        <f t="shared" si="3"/>
        <v>#VALUE!</v>
      </c>
      <c r="J10" s="167" t="e">
        <f>IF(I10&lt;Dropdwon!$A$3,Dropdwon!$B$2,IF(AND(I10&lt;Dropdwon!$A$4,I10&gt;=Dropdwon!$A$3),Dropdwon!$B$3,Dropdwon!$B$4))</f>
        <v>#VALUE!</v>
      </c>
      <c r="K10" s="169"/>
      <c r="L10" s="169"/>
      <c r="M10" s="197" t="e">
        <f t="shared" si="4"/>
        <v>#VALUE!</v>
      </c>
      <c r="N10" s="167" t="e">
        <f>IF(M10&lt;Dropdwon!$A$3,Dropdwon!$B$2,IF(AND(M10&lt;Dropdwon!$A$4,M10&gt;=Dropdwon!$A$3),Dropdwon!$B$3,Dropdwon!$B$4))</f>
        <v>#VALUE!</v>
      </c>
      <c r="O10" s="170" t="e">
        <f t="shared" si="6"/>
        <v>#VALUE!</v>
      </c>
      <c r="P10" s="198" t="e">
        <f t="shared" si="0"/>
        <v>#VALUE!</v>
      </c>
      <c r="Q10" s="171" t="e">
        <f>IF(AND(W10&lt;&gt;"",W10&lt;&gt;"verpflichtende FoBi",W10&lt;&gt;"förderliche FoBi"),R10,IF(AND(W10="verpflichtende FoBi",SUM(E10+I10+M10-O10)&lt;=Dropdwon!$A$5),SUM(E10+I10+M10-O10),IF(AND(W10="förderliche FoBi",SUM(E10+I10+M10-O10)&lt;=Dropdwon!$A$5,SUM(E10+I10+M10-O10)&lt;=R10),SUM(E10+I10+M10-O10),IF(AND(W10="förderliche FoBi",SUM(E10+I10+M10-O10)&gt;R10),R10,IF(AND(X10="GD",SUM(E10+I10+M10-O10)&gt;T10),T10,IF(AND(X10="GD",SUM(E10+I10+M10-O10)&lt;R10),SUM(E10+I10+M10-O10),IF(AND(X10="GD",E10=""),S10,IF(AND(X10="GD",I10=""),S10,IF(AND(X10="GD",M10=""),S10,IF(SUM(E10+I10+M10-O10)&gt;Dropdwon!$A$5,Dropdwon!$C$5,SUM(E10+I10+M10-O10)))))))))))</f>
        <v>#VALUE!</v>
      </c>
      <c r="R10" s="199" t="e">
        <f>IF(OR(X10="x",A10&lt;STAMMDATENBLATT!$B$32,A10&gt;STAMMDATENBLATT!$D$32),"0:00",IF(AND(X10="GD",S10&lt;T10),S10,IF(AND(X10="GD",S10&gt;T10),T10,S10)))</f>
        <v>#VALUE!</v>
      </c>
      <c r="S10" s="199" t="e">
        <f>IF(OR(X10="x",A10&lt;STAMMDATENBLATT!$B$32,A10&gt;STAMMDATENBLATT!$D$32),"0:00",IF(MOD(B10,2)=0,VLOOKUP(WEEKDAY(A10,2),STAMMDATENBLATT!H$28:J$34,3,FALSE),VLOOKUP(WEEKDAY(A10,2),STAMMDATENBLATT!H$38:J$44,3,FALSE)))</f>
        <v>#VALUE!</v>
      </c>
      <c r="T10" s="199" t="e">
        <f>IF(X10="GD",Feiertage!$E$21,"")</f>
        <v>#VALUE!</v>
      </c>
      <c r="U10" s="173" t="e">
        <f t="shared" si="5"/>
        <v>#VALUE!</v>
      </c>
      <c r="V10" s="174"/>
      <c r="W10" s="175"/>
      <c r="X10" s="176" t="e">
        <f>_xlfn.IFNA(VLOOKUP(A10,Feiertage!A:D,3,FALSE),"")</f>
        <v>#VALUE!</v>
      </c>
      <c r="Y10" s="153" t="e">
        <f>_xlfn.IFNA(VLOOKUP(A10,Feiertage!A:D,4,FALSE),"")</f>
        <v>#VALUE!</v>
      </c>
      <c r="Z10" s="177"/>
    </row>
    <row r="11" spans="1:26" x14ac:dyDescent="0.2">
      <c r="A11" s="164" t="e">
        <f t="shared" si="7"/>
        <v>#VALUE!</v>
      </c>
      <c r="B11" s="165" t="e">
        <f t="shared" si="1"/>
        <v>#VALUE!</v>
      </c>
      <c r="C11" s="166"/>
      <c r="D11" s="166"/>
      <c r="E11" s="197" t="e">
        <f>IF(AND(WEEKDAY($A11,2)=6,HOUR(C11)&gt;=13),SUM((D11-C11)*1.2),IF(WEEKDAY($A11,2)=7,SUM((D11-C11)*1.25),IF(AND($X11="x",$Y11&lt;&gt;"Gründonnerstag"),SUM((D11-C11)*1.25),IF(AND($X11="GD",C11&lt;&gt;""),SUM($P11-C11),D11-C11))))</f>
        <v>#VALUE!</v>
      </c>
      <c r="F11" s="167" t="e">
        <f>IF(E11&lt;Dropdwon!$A$3,Dropdwon!$B$2,IF(AND(E11&lt;Dropdwon!$A$4,E11&gt;=Dropdwon!$A$3),Dropdwon!$B$3,Dropdwon!$B$4))</f>
        <v>#VALUE!</v>
      </c>
      <c r="G11" s="168"/>
      <c r="H11" s="168"/>
      <c r="I11" s="197" t="e">
        <f t="shared" si="3"/>
        <v>#VALUE!</v>
      </c>
      <c r="J11" s="167" t="e">
        <f>IF(I11&lt;Dropdwon!$A$3,Dropdwon!$B$2,IF(AND(I11&lt;Dropdwon!$A$4,I11&gt;=Dropdwon!$A$3),Dropdwon!$B$3,Dropdwon!$B$4))</f>
        <v>#VALUE!</v>
      </c>
      <c r="K11" s="169"/>
      <c r="L11" s="169"/>
      <c r="M11" s="197" t="e">
        <f t="shared" si="4"/>
        <v>#VALUE!</v>
      </c>
      <c r="N11" s="167" t="e">
        <f>IF(M11&lt;Dropdwon!$A$3,Dropdwon!$B$2,IF(AND(M11&lt;Dropdwon!$A$4,M11&gt;=Dropdwon!$A$3),Dropdwon!$B$3,Dropdwon!$B$4))</f>
        <v>#VALUE!</v>
      </c>
      <c r="O11" s="170" t="e">
        <f t="shared" si="6"/>
        <v>#VALUE!</v>
      </c>
      <c r="P11" s="198" t="e">
        <f>IF(X11="GD",MIN(MAX(D11,H11,L11),0.5),"")</f>
        <v>#VALUE!</v>
      </c>
      <c r="Q11" s="171" t="e">
        <f>IF(AND(W11&lt;&gt;"",W11&lt;&gt;"verpflichtende FoBi",W11&lt;&gt;"förderliche FoBi"),R11,IF(AND(W11="verpflichtende FoBi",SUM(E11+I11+M11-O11)&lt;=Dropdwon!$A$5),SUM(E11+I11+M11-O11),IF(AND(W11="förderliche FoBi",SUM(E11+I11+M11-O11)&lt;=Dropdwon!$A$5,SUM(E11+I11+M11-O11)&lt;=R11),SUM(E11+I11+M11-O11),IF(AND(W11="förderliche FoBi",SUM(E11+I11+M11-O11)&gt;R11),R11,IF(AND(X11="GD",SUM(E11+I11+M11-O11)&gt;T11),T11,IF(AND(X11="GD",SUM(E11+I11+M11-O11)&lt;R11),SUM(E11+I11+M11-O11),IF(AND(X11="GD",E11=""),S11,IF(AND(X11="GD",I11=""),S11,IF(AND(X11="GD",M11=""),S11,IF(SUM(E11+I11+M11-O11)&gt;Dropdwon!$A$5,Dropdwon!$C$5,SUM(E11+I11+M11-O11)))))))))))</f>
        <v>#VALUE!</v>
      </c>
      <c r="R11" s="199" t="e">
        <f>IF(OR(X11="x",A11&lt;STAMMDATENBLATT!$B$32,A11&gt;STAMMDATENBLATT!$D$32),"0:00",IF(AND(X11="GD",S11&lt;T11),S11,IF(AND(X11="GD",S11&gt;T11),T11,S11)))</f>
        <v>#VALUE!</v>
      </c>
      <c r="S11" s="199" t="e">
        <f>IF(OR(X11="x",A11&lt;STAMMDATENBLATT!$B$32,A11&gt;STAMMDATENBLATT!$D$32),"0:00",IF(MOD(B11,2)=0,VLOOKUP(WEEKDAY(A11,2),STAMMDATENBLATT!H$28:J$34,3,FALSE),VLOOKUP(WEEKDAY(A11,2),STAMMDATENBLATT!H$38:J$44,3,FALSE)))</f>
        <v>#VALUE!</v>
      </c>
      <c r="T11" s="199" t="e">
        <f>IF(X11="GD",Feiertage!$E$21,"")</f>
        <v>#VALUE!</v>
      </c>
      <c r="U11" s="173" t="e">
        <f t="shared" si="5"/>
        <v>#VALUE!</v>
      </c>
      <c r="V11" s="174"/>
      <c r="W11" s="175"/>
      <c r="X11" s="176" t="e">
        <f>_xlfn.IFNA(VLOOKUP(A11,Feiertage!A:D,3,FALSE),"")</f>
        <v>#VALUE!</v>
      </c>
      <c r="Y11" s="153" t="e">
        <f>_xlfn.IFNA(VLOOKUP(A11,Feiertage!A:D,4,FALSE),"")</f>
        <v>#VALUE!</v>
      </c>
      <c r="Z11" s="179"/>
    </row>
    <row r="12" spans="1:26" x14ac:dyDescent="0.2">
      <c r="A12" s="164" t="e">
        <f t="shared" si="7"/>
        <v>#VALUE!</v>
      </c>
      <c r="B12" s="165" t="e">
        <f t="shared" si="1"/>
        <v>#VALUE!</v>
      </c>
      <c r="C12" s="166"/>
      <c r="D12" s="166"/>
      <c r="E12" s="197" t="e">
        <f t="shared" si="2"/>
        <v>#VALUE!</v>
      </c>
      <c r="F12" s="167" t="e">
        <f>IF(E12&lt;Dropdwon!$A$3,Dropdwon!$B$2,IF(AND(E12&lt;Dropdwon!$A$4,E12&gt;=Dropdwon!$A$3),Dropdwon!$B$3,Dropdwon!$B$4))</f>
        <v>#VALUE!</v>
      </c>
      <c r="G12" s="168"/>
      <c r="H12" s="168"/>
      <c r="I12" s="197" t="e">
        <f t="shared" si="3"/>
        <v>#VALUE!</v>
      </c>
      <c r="J12" s="167" t="e">
        <f>IF(I12&lt;Dropdwon!$A$3,Dropdwon!$B$2,IF(AND(I12&lt;Dropdwon!$A$4,I12&gt;=Dropdwon!$A$3),Dropdwon!$B$3,Dropdwon!$B$4))</f>
        <v>#VALUE!</v>
      </c>
      <c r="K12" s="169"/>
      <c r="L12" s="169"/>
      <c r="M12" s="197" t="e">
        <f t="shared" si="4"/>
        <v>#VALUE!</v>
      </c>
      <c r="N12" s="167" t="e">
        <f>IF(M12&lt;Dropdwon!$A$3,Dropdwon!$B$2,IF(AND(M12&lt;Dropdwon!$A$4,M12&gt;=Dropdwon!$A$3),Dropdwon!$B$3,Dropdwon!$B$4))</f>
        <v>#VALUE!</v>
      </c>
      <c r="O12" s="170" t="e">
        <f t="shared" si="6"/>
        <v>#VALUE!</v>
      </c>
      <c r="P12" s="198" t="e">
        <f t="shared" si="0"/>
        <v>#VALUE!</v>
      </c>
      <c r="Q12" s="171" t="e">
        <f>IF(AND(W12&lt;&gt;"",W12&lt;&gt;"verpflichtende FoBi",W12&lt;&gt;"förderliche FoBi"),R12,IF(AND(W12="verpflichtende FoBi",SUM(E12+I12+M12-O12)&lt;=Dropdwon!$A$5),SUM(E12+I12+M12-O12),IF(AND(W12="förderliche FoBi",SUM(E12+I12+M12-O12)&lt;=Dropdwon!$A$5,SUM(E12+I12+M12-O12)&lt;=R12),SUM(E12+I12+M12-O12),IF(AND(W12="förderliche FoBi",SUM(E12+I12+M12-O12)&gt;R12),R12,IF(AND(X12="GD",SUM(E12+I12+M12-O12)&gt;T12),T12,IF(AND(X12="GD",SUM(E12+I12+M12-O12)&lt;R12),SUM(E12+I12+M12-O12),IF(AND(X12="GD",E12=""),S12,IF(AND(X12="GD",I12=""),S12,IF(AND(X12="GD",M12=""),S12,IF(SUM(E12+I12+M12-O12)&gt;Dropdwon!$A$5,Dropdwon!$C$5,SUM(E12+I12+M12-O12)))))))))))</f>
        <v>#VALUE!</v>
      </c>
      <c r="R12" s="199" t="e">
        <f>IF(OR(X12="x",A12&lt;STAMMDATENBLATT!$B$32,A12&gt;STAMMDATENBLATT!$D$32),"0:00",IF(AND(X12="GD",S12&lt;T12),S12,IF(AND(X12="GD",S12&gt;T12),T12,S12)))</f>
        <v>#VALUE!</v>
      </c>
      <c r="S12" s="199" t="e">
        <f>IF(OR(X12="x",A12&lt;STAMMDATENBLATT!$B$32,A12&gt;STAMMDATENBLATT!$D$32),"0:00",IF(MOD(B12,2)=0,VLOOKUP(WEEKDAY(A12,2),STAMMDATENBLATT!H$28:J$34,3,FALSE),VLOOKUP(WEEKDAY(A12,2),STAMMDATENBLATT!H$38:J$44,3,FALSE)))</f>
        <v>#VALUE!</v>
      </c>
      <c r="T12" s="199" t="e">
        <f>IF(X12="GD",Feiertage!$E$21,"")</f>
        <v>#VALUE!</v>
      </c>
      <c r="U12" s="173" t="e">
        <f t="shared" si="5"/>
        <v>#VALUE!</v>
      </c>
      <c r="V12" s="174"/>
      <c r="W12" s="175"/>
      <c r="X12" s="176" t="e">
        <f>_xlfn.IFNA(VLOOKUP(A12,Feiertage!A:D,3,FALSE),"")</f>
        <v>#VALUE!</v>
      </c>
      <c r="Y12" s="153" t="e">
        <f>_xlfn.IFNA(VLOOKUP(A12,Feiertage!A:D,4,FALSE),"")</f>
        <v>#VALUE!</v>
      </c>
      <c r="Z12" s="177"/>
    </row>
    <row r="13" spans="1:26" x14ac:dyDescent="0.2">
      <c r="A13" s="164" t="e">
        <f t="shared" si="7"/>
        <v>#VALUE!</v>
      </c>
      <c r="B13" s="165" t="e">
        <f t="shared" si="1"/>
        <v>#VALUE!</v>
      </c>
      <c r="C13" s="166"/>
      <c r="D13" s="166"/>
      <c r="E13" s="197" t="e">
        <f t="shared" si="2"/>
        <v>#VALUE!</v>
      </c>
      <c r="F13" s="167" t="e">
        <f>IF(E13&lt;Dropdwon!$A$3,Dropdwon!$B$2,IF(AND(E13&lt;Dropdwon!$A$4,E13&gt;=Dropdwon!$A$3),Dropdwon!$B$3,Dropdwon!$B$4))</f>
        <v>#VALUE!</v>
      </c>
      <c r="G13" s="168"/>
      <c r="H13" s="168"/>
      <c r="I13" s="197" t="e">
        <f t="shared" si="3"/>
        <v>#VALUE!</v>
      </c>
      <c r="J13" s="167" t="e">
        <f>IF(I13&lt;Dropdwon!$A$3,Dropdwon!$B$2,IF(AND(I13&lt;Dropdwon!$A$4,I13&gt;=Dropdwon!$A$3),Dropdwon!$B$3,Dropdwon!$B$4))</f>
        <v>#VALUE!</v>
      </c>
      <c r="K13" s="169"/>
      <c r="L13" s="169"/>
      <c r="M13" s="197" t="e">
        <f t="shared" si="4"/>
        <v>#VALUE!</v>
      </c>
      <c r="N13" s="167" t="e">
        <f>IF(M13&lt;Dropdwon!$A$3,Dropdwon!$B$2,IF(AND(M13&lt;Dropdwon!$A$4,M13&gt;=Dropdwon!$A$3),Dropdwon!$B$3,Dropdwon!$B$4))</f>
        <v>#VALUE!</v>
      </c>
      <c r="O13" s="170" t="e">
        <f t="shared" si="6"/>
        <v>#VALUE!</v>
      </c>
      <c r="P13" s="198" t="e">
        <f t="shared" si="0"/>
        <v>#VALUE!</v>
      </c>
      <c r="Q13" s="171" t="e">
        <f>IF(AND(W13&lt;&gt;"",W13&lt;&gt;"verpflichtende FoBi",W13&lt;&gt;"förderliche FoBi"),R13,IF(AND(W13="verpflichtende FoBi",SUM(E13+I13+M13-O13)&lt;=Dropdwon!$A$5),SUM(E13+I13+M13-O13),IF(AND(W13="förderliche FoBi",SUM(E13+I13+M13-O13)&lt;=Dropdwon!$A$5,SUM(E13+I13+M13-O13)&lt;=R13),SUM(E13+I13+M13-O13),IF(AND(W13="förderliche FoBi",SUM(E13+I13+M13-O13)&gt;R13),R13,IF(AND(X13="GD",SUM(E13+I13+M13-O13)&gt;T13),T13,IF(AND(X13="GD",SUM(E13+I13+M13-O13)&lt;R13),SUM(E13+I13+M13-O13),IF(AND(X13="GD",E13=""),S13,IF(AND(X13="GD",I13=""),S13,IF(AND(X13="GD",M13=""),S13,IF(SUM(E13+I13+M13-O13)&gt;Dropdwon!$A$5,Dropdwon!$C$5,SUM(E13+I13+M13-O13)))))))))))</f>
        <v>#VALUE!</v>
      </c>
      <c r="R13" s="199" t="e">
        <f>IF(OR(X13="x",A13&lt;STAMMDATENBLATT!$B$32,A13&gt;STAMMDATENBLATT!$D$32),"0:00",IF(AND(X13="GD",S13&lt;T13),S13,IF(AND(X13="GD",S13&gt;T13),T13,S13)))</f>
        <v>#VALUE!</v>
      </c>
      <c r="S13" s="199" t="e">
        <f>IF(OR(X13="x",A13&lt;STAMMDATENBLATT!$B$32,A13&gt;STAMMDATENBLATT!$D$32),"0:00",IF(MOD(B13,2)=0,VLOOKUP(WEEKDAY(A13,2),STAMMDATENBLATT!H$28:J$34,3,FALSE),VLOOKUP(WEEKDAY(A13,2),STAMMDATENBLATT!H$38:J$44,3,FALSE)))</f>
        <v>#VALUE!</v>
      </c>
      <c r="T13" s="199" t="e">
        <f>IF(X13="GD",Feiertage!$E$21,"")</f>
        <v>#VALUE!</v>
      </c>
      <c r="U13" s="173" t="e">
        <f t="shared" si="5"/>
        <v>#VALUE!</v>
      </c>
      <c r="V13" s="174"/>
      <c r="W13" s="175"/>
      <c r="X13" s="176" t="e">
        <f>_xlfn.IFNA(VLOOKUP(A13,Feiertage!A:D,3,FALSE),"")</f>
        <v>#VALUE!</v>
      </c>
      <c r="Y13" s="153" t="e">
        <f>_xlfn.IFNA(VLOOKUP(A13,Feiertage!A:D,4,FALSE),"")</f>
        <v>#VALUE!</v>
      </c>
      <c r="Z13" s="177"/>
    </row>
    <row r="14" spans="1:26" x14ac:dyDescent="0.2">
      <c r="A14" s="164" t="e">
        <f t="shared" si="7"/>
        <v>#VALUE!</v>
      </c>
      <c r="B14" s="165" t="e">
        <f t="shared" si="1"/>
        <v>#VALUE!</v>
      </c>
      <c r="C14" s="166"/>
      <c r="D14" s="166"/>
      <c r="E14" s="197" t="e">
        <f t="shared" si="2"/>
        <v>#VALUE!</v>
      </c>
      <c r="F14" s="167" t="e">
        <f>IF(E14&lt;Dropdwon!$A$3,Dropdwon!$B$2,IF(AND(E14&lt;Dropdwon!$A$4,E14&gt;=Dropdwon!$A$3),Dropdwon!$B$3,Dropdwon!$B$4))</f>
        <v>#VALUE!</v>
      </c>
      <c r="G14" s="168"/>
      <c r="H14" s="168"/>
      <c r="I14" s="197" t="e">
        <f t="shared" si="3"/>
        <v>#VALUE!</v>
      </c>
      <c r="J14" s="167" t="e">
        <f>IF(I14&lt;Dropdwon!$A$3,Dropdwon!$B$2,IF(AND(I14&lt;Dropdwon!$A$4,I14&gt;=Dropdwon!$A$3),Dropdwon!$B$3,Dropdwon!$B$4))</f>
        <v>#VALUE!</v>
      </c>
      <c r="K14" s="169"/>
      <c r="L14" s="169"/>
      <c r="M14" s="197" t="e">
        <f t="shared" si="4"/>
        <v>#VALUE!</v>
      </c>
      <c r="N14" s="167" t="e">
        <f>IF(M14&lt;Dropdwon!$A$3,Dropdwon!$B$2,IF(AND(M14&lt;Dropdwon!$A$4,M14&gt;=Dropdwon!$A$3),Dropdwon!$B$3,Dropdwon!$B$4))</f>
        <v>#VALUE!</v>
      </c>
      <c r="O14" s="170" t="e">
        <f t="shared" si="6"/>
        <v>#VALUE!</v>
      </c>
      <c r="P14" s="198" t="e">
        <f t="shared" si="0"/>
        <v>#VALUE!</v>
      </c>
      <c r="Q14" s="171" t="e">
        <f>IF(AND(W14&lt;&gt;"",W14&lt;&gt;"verpflichtende FoBi",W14&lt;&gt;"förderliche FoBi"),R14,IF(AND(W14="verpflichtende FoBi",SUM(E14+I14+M14-O14)&lt;=Dropdwon!$A$5),SUM(E14+I14+M14-O14),IF(AND(W14="förderliche FoBi",SUM(E14+I14+M14-O14)&lt;=Dropdwon!$A$5,SUM(E14+I14+M14-O14)&lt;=R14),SUM(E14+I14+M14-O14),IF(AND(W14="förderliche FoBi",SUM(E14+I14+M14-O14)&gt;R14),R14,IF(AND(X14="GD",SUM(E14+I14+M14-O14)&gt;T14),T14,IF(AND(X14="GD",SUM(E14+I14+M14-O14)&lt;R14),SUM(E14+I14+M14-O14),IF(AND(X14="GD",E14=""),S14,IF(AND(X14="GD",I14=""),S14,IF(AND(X14="GD",M14=""),S14,IF(SUM(E14+I14+M14-O14)&gt;Dropdwon!$A$5,Dropdwon!$C$5,SUM(E14+I14+M14-O14)))))))))))</f>
        <v>#VALUE!</v>
      </c>
      <c r="R14" s="199" t="e">
        <f>IF(OR(X14="x",A14&lt;STAMMDATENBLATT!$B$32,A14&gt;STAMMDATENBLATT!$D$32),"0:00",IF(AND(X14="GD",S14&lt;T14),S14,IF(AND(X14="GD",S14&gt;T14),T14,S14)))</f>
        <v>#VALUE!</v>
      </c>
      <c r="S14" s="199" t="e">
        <f>IF(OR(X14="x",A14&lt;STAMMDATENBLATT!$B$32,A14&gt;STAMMDATENBLATT!$D$32),"0:00",IF(MOD(B14,2)=0,VLOOKUP(WEEKDAY(A14,2),STAMMDATENBLATT!H$28:J$34,3,FALSE),VLOOKUP(WEEKDAY(A14,2),STAMMDATENBLATT!H$38:J$44,3,FALSE)))</f>
        <v>#VALUE!</v>
      </c>
      <c r="T14" s="199" t="e">
        <f>IF(X14="GD",Feiertage!$E$21,"")</f>
        <v>#VALUE!</v>
      </c>
      <c r="U14" s="173" t="e">
        <f t="shared" si="5"/>
        <v>#VALUE!</v>
      </c>
      <c r="V14" s="174"/>
      <c r="W14" s="175"/>
      <c r="X14" s="176" t="e">
        <f>_xlfn.IFNA(VLOOKUP(A14,Feiertage!A:D,3,FALSE),"")</f>
        <v>#VALUE!</v>
      </c>
      <c r="Y14" s="153" t="e">
        <f>_xlfn.IFNA(VLOOKUP(A14,Feiertage!A:D,4,FALSE),"")</f>
        <v>#VALUE!</v>
      </c>
      <c r="Z14" s="179"/>
    </row>
    <row r="15" spans="1:26" x14ac:dyDescent="0.2">
      <c r="A15" s="164" t="e">
        <f t="shared" si="7"/>
        <v>#VALUE!</v>
      </c>
      <c r="B15" s="165" t="e">
        <f t="shared" si="1"/>
        <v>#VALUE!</v>
      </c>
      <c r="C15" s="166"/>
      <c r="D15" s="166"/>
      <c r="E15" s="197" t="e">
        <f t="shared" si="2"/>
        <v>#VALUE!</v>
      </c>
      <c r="F15" s="167" t="e">
        <f>IF(E15&lt;Dropdwon!$A$3,Dropdwon!$B$2,IF(AND(E15&lt;Dropdwon!$A$4,E15&gt;=Dropdwon!$A$3),Dropdwon!$B$3,Dropdwon!$B$4))</f>
        <v>#VALUE!</v>
      </c>
      <c r="G15" s="168"/>
      <c r="H15" s="168"/>
      <c r="I15" s="197" t="e">
        <f t="shared" si="3"/>
        <v>#VALUE!</v>
      </c>
      <c r="J15" s="167" t="e">
        <f>IF(I15&lt;Dropdwon!$A$3,Dropdwon!$B$2,IF(AND(I15&lt;Dropdwon!$A$4,I15&gt;=Dropdwon!$A$3),Dropdwon!$B$3,Dropdwon!$B$4))</f>
        <v>#VALUE!</v>
      </c>
      <c r="K15" s="169"/>
      <c r="L15" s="169"/>
      <c r="M15" s="197" t="e">
        <f t="shared" si="4"/>
        <v>#VALUE!</v>
      </c>
      <c r="N15" s="167" t="e">
        <f>IF(M15&lt;Dropdwon!$A$3,Dropdwon!$B$2,IF(AND(M15&lt;Dropdwon!$A$4,M15&gt;=Dropdwon!$A$3),Dropdwon!$B$3,Dropdwon!$B$4))</f>
        <v>#VALUE!</v>
      </c>
      <c r="O15" s="170" t="e">
        <f t="shared" si="6"/>
        <v>#VALUE!</v>
      </c>
      <c r="P15" s="198" t="e">
        <f t="shared" si="0"/>
        <v>#VALUE!</v>
      </c>
      <c r="Q15" s="171" t="e">
        <f>IF(AND(W15&lt;&gt;"",W15&lt;&gt;"verpflichtende FoBi",W15&lt;&gt;"förderliche FoBi"),R15,IF(AND(W15="verpflichtende FoBi",SUM(E15+I15+M15-O15)&lt;=Dropdwon!$A$5),SUM(E15+I15+M15-O15),IF(AND(W15="förderliche FoBi",SUM(E15+I15+M15-O15)&lt;=Dropdwon!$A$5,SUM(E15+I15+M15-O15)&lt;=R15),SUM(E15+I15+M15-O15),IF(AND(W15="förderliche FoBi",SUM(E15+I15+M15-O15)&gt;R15),R15,IF(AND(X15="GD",SUM(E15+I15+M15-O15)&gt;T15),T15,IF(AND(X15="GD",SUM(E15+I15+M15-O15)&lt;R15),SUM(E15+I15+M15-O15),IF(AND(X15="GD",E15=""),S15,IF(AND(X15="GD",I15=""),S15,IF(AND(X15="GD",M15=""),S15,IF(SUM(E15+I15+M15-O15)&gt;Dropdwon!$A$5,Dropdwon!$C$5,SUM(E15+I15+M15-O15)))))))))))</f>
        <v>#VALUE!</v>
      </c>
      <c r="R15" s="199" t="e">
        <f>IF(OR(X15="x",A15&lt;STAMMDATENBLATT!$B$32,A15&gt;STAMMDATENBLATT!$D$32),"0:00",IF(AND(X15="GD",S15&lt;T15),S15,IF(AND(X15="GD",S15&gt;T15),T15,S15)))</f>
        <v>#VALUE!</v>
      </c>
      <c r="S15" s="199" t="e">
        <f>IF(OR(X15="x",A15&lt;STAMMDATENBLATT!$B$32,A15&gt;STAMMDATENBLATT!$D$32),"0:00",IF(MOD(B15,2)=0,VLOOKUP(WEEKDAY(A15,2),STAMMDATENBLATT!H$28:J$34,3,FALSE),VLOOKUP(WEEKDAY(A15,2),STAMMDATENBLATT!H$38:J$44,3,FALSE)))</f>
        <v>#VALUE!</v>
      </c>
      <c r="T15" s="199" t="e">
        <f>IF(X15="GD",Feiertage!$E$21,"")</f>
        <v>#VALUE!</v>
      </c>
      <c r="U15" s="173" t="e">
        <f t="shared" si="5"/>
        <v>#VALUE!</v>
      </c>
      <c r="V15" s="174"/>
      <c r="W15" s="175"/>
      <c r="X15" s="176" t="e">
        <f>_xlfn.IFNA(VLOOKUP(A15,Feiertage!A:D,3,FALSE),"")</f>
        <v>#VALUE!</v>
      </c>
      <c r="Y15" s="153" t="e">
        <f>_xlfn.IFNA(VLOOKUP(A15,Feiertage!A:D,4,FALSE),"")</f>
        <v>#VALUE!</v>
      </c>
      <c r="Z15" s="182"/>
    </row>
    <row r="16" spans="1:26" x14ac:dyDescent="0.2">
      <c r="A16" s="164" t="e">
        <f t="shared" si="7"/>
        <v>#VALUE!</v>
      </c>
      <c r="B16" s="165" t="e">
        <f t="shared" si="1"/>
        <v>#VALUE!</v>
      </c>
      <c r="C16" s="166"/>
      <c r="D16" s="166"/>
      <c r="E16" s="197" t="e">
        <f t="shared" si="2"/>
        <v>#VALUE!</v>
      </c>
      <c r="F16" s="167" t="e">
        <f>IF(E16&lt;Dropdwon!$A$3,Dropdwon!$B$2,IF(AND(E16&lt;Dropdwon!$A$4,E16&gt;=Dropdwon!$A$3),Dropdwon!$B$3,Dropdwon!$B$4))</f>
        <v>#VALUE!</v>
      </c>
      <c r="G16" s="168"/>
      <c r="H16" s="168"/>
      <c r="I16" s="197" t="e">
        <f t="shared" si="3"/>
        <v>#VALUE!</v>
      </c>
      <c r="J16" s="167" t="e">
        <f>IF(I16&lt;Dropdwon!$A$3,Dropdwon!$B$2,IF(AND(I16&lt;Dropdwon!$A$4,I16&gt;=Dropdwon!$A$3),Dropdwon!$B$3,Dropdwon!$B$4))</f>
        <v>#VALUE!</v>
      </c>
      <c r="K16" s="169"/>
      <c r="L16" s="169"/>
      <c r="M16" s="197" t="e">
        <f t="shared" si="4"/>
        <v>#VALUE!</v>
      </c>
      <c r="N16" s="167" t="e">
        <f>IF(M16&lt;Dropdwon!$A$3,Dropdwon!$B$2,IF(AND(M16&lt;Dropdwon!$A$4,M16&gt;=Dropdwon!$A$3),Dropdwon!$B$3,Dropdwon!$B$4))</f>
        <v>#VALUE!</v>
      </c>
      <c r="O16" s="170" t="e">
        <f t="shared" si="6"/>
        <v>#VALUE!</v>
      </c>
      <c r="P16" s="198" t="e">
        <f t="shared" si="0"/>
        <v>#VALUE!</v>
      </c>
      <c r="Q16" s="171" t="e">
        <f>IF(AND(W16&lt;&gt;"",W16&lt;&gt;"verpflichtende FoBi",W16&lt;&gt;"förderliche FoBi"),R16,IF(AND(W16="verpflichtende FoBi",SUM(E16+I16+M16-O16)&lt;=Dropdwon!$A$5),SUM(E16+I16+M16-O16),IF(AND(W16="förderliche FoBi",SUM(E16+I16+M16-O16)&lt;=Dropdwon!$A$5,SUM(E16+I16+M16-O16)&lt;=R16),SUM(E16+I16+M16-O16),IF(AND(W16="förderliche FoBi",SUM(E16+I16+M16-O16)&gt;R16),R16,IF(AND(X16="GD",SUM(E16+I16+M16-O16)&gt;T16),T16,IF(AND(X16="GD",SUM(E16+I16+M16-O16)&lt;R16),SUM(E16+I16+M16-O16),IF(AND(X16="GD",E16=""),S16,IF(AND(X16="GD",I16=""),S16,IF(AND(X16="GD",M16=""),S16,IF(SUM(E16+I16+M16-O16)&gt;Dropdwon!$A$5,Dropdwon!$C$5,SUM(E16+I16+M16-O16)))))))))))</f>
        <v>#VALUE!</v>
      </c>
      <c r="R16" s="199" t="e">
        <f>IF(OR(X16="x",A16&lt;STAMMDATENBLATT!$B$32,A16&gt;STAMMDATENBLATT!$D$32),"0:00",IF(AND(X16="GD",S16&lt;T16),S16,IF(AND(X16="GD",S16&gt;T16),T16,S16)))</f>
        <v>#VALUE!</v>
      </c>
      <c r="S16" s="199" t="e">
        <f>IF(OR(X16="x",A16&lt;STAMMDATENBLATT!$B$32,A16&gt;STAMMDATENBLATT!$D$32),"0:00",IF(MOD(B16,2)=0,VLOOKUP(WEEKDAY(A16,2),STAMMDATENBLATT!H$28:J$34,3,FALSE),VLOOKUP(WEEKDAY(A16,2),STAMMDATENBLATT!H$38:J$44,3,FALSE)))</f>
        <v>#VALUE!</v>
      </c>
      <c r="T16" s="199" t="e">
        <f>IF(X16="GD",Feiertage!$E$21,"")</f>
        <v>#VALUE!</v>
      </c>
      <c r="U16" s="173" t="e">
        <f t="shared" si="5"/>
        <v>#VALUE!</v>
      </c>
      <c r="V16" s="174"/>
      <c r="W16" s="175"/>
      <c r="X16" s="176" t="e">
        <f>_xlfn.IFNA(VLOOKUP(A16,Feiertage!A:D,3,FALSE),"")</f>
        <v>#VALUE!</v>
      </c>
      <c r="Y16" s="153" t="e">
        <f>_xlfn.IFNA(VLOOKUP(A16,Feiertage!A:D,4,FALSE),"")</f>
        <v>#VALUE!</v>
      </c>
      <c r="Z16" s="182"/>
    </row>
    <row r="17" spans="1:26" x14ac:dyDescent="0.2">
      <c r="A17" s="164" t="e">
        <f t="shared" si="7"/>
        <v>#VALUE!</v>
      </c>
      <c r="B17" s="165" t="e">
        <f t="shared" si="1"/>
        <v>#VALUE!</v>
      </c>
      <c r="C17" s="166"/>
      <c r="D17" s="166"/>
      <c r="E17" s="197" t="e">
        <f t="shared" si="2"/>
        <v>#VALUE!</v>
      </c>
      <c r="F17" s="167" t="e">
        <f>IF(E17&lt;Dropdwon!$A$3,Dropdwon!$B$2,IF(AND(E17&lt;Dropdwon!$A$4,E17&gt;=Dropdwon!$A$3),Dropdwon!$B$3,Dropdwon!$B$4))</f>
        <v>#VALUE!</v>
      </c>
      <c r="G17" s="168"/>
      <c r="H17" s="168"/>
      <c r="I17" s="197" t="e">
        <f t="shared" si="3"/>
        <v>#VALUE!</v>
      </c>
      <c r="J17" s="167" t="e">
        <f>IF(I17&lt;Dropdwon!$A$3,Dropdwon!$B$2,IF(AND(I17&lt;Dropdwon!$A$4,I17&gt;=Dropdwon!$A$3),Dropdwon!$B$3,Dropdwon!$B$4))</f>
        <v>#VALUE!</v>
      </c>
      <c r="K17" s="169"/>
      <c r="L17" s="169"/>
      <c r="M17" s="197" t="e">
        <f t="shared" si="4"/>
        <v>#VALUE!</v>
      </c>
      <c r="N17" s="167" t="e">
        <f>IF(M17&lt;Dropdwon!$A$3,Dropdwon!$B$2,IF(AND(M17&lt;Dropdwon!$A$4,M17&gt;=Dropdwon!$A$3),Dropdwon!$B$3,Dropdwon!$B$4))</f>
        <v>#VALUE!</v>
      </c>
      <c r="O17" s="170" t="e">
        <f t="shared" si="6"/>
        <v>#VALUE!</v>
      </c>
      <c r="P17" s="198" t="e">
        <f t="shared" si="0"/>
        <v>#VALUE!</v>
      </c>
      <c r="Q17" s="171" t="e">
        <f>IF(AND(W17&lt;&gt;"",W17&lt;&gt;"verpflichtende FoBi",W17&lt;&gt;"förderliche FoBi"),R17,IF(AND(W17="verpflichtende FoBi",SUM(E17+I17+M17-O17)&lt;=Dropdwon!$A$5),SUM(E17+I17+M17-O17),IF(AND(W17="förderliche FoBi",SUM(E17+I17+M17-O17)&lt;=Dropdwon!$A$5,SUM(E17+I17+M17-O17)&lt;=R17),SUM(E17+I17+M17-O17),IF(AND(W17="förderliche FoBi",SUM(E17+I17+M17-O17)&gt;R17),R17,IF(AND(X17="GD",SUM(E17+I17+M17-O17)&gt;T17),T17,IF(AND(X17="GD",SUM(E17+I17+M17-O17)&lt;R17),SUM(E17+I17+M17-O17),IF(AND(X17="GD",E17=""),S17,IF(AND(X17="GD",I17=""),S17,IF(AND(X17="GD",M17=""),S17,IF(SUM(E17+I17+M17-O17)&gt;Dropdwon!$A$5,Dropdwon!$C$5,SUM(E17+I17+M17-O17)))))))))))</f>
        <v>#VALUE!</v>
      </c>
      <c r="R17" s="199" t="e">
        <f>IF(OR(X17="x",A17&lt;STAMMDATENBLATT!$B$32,A17&gt;STAMMDATENBLATT!$D$32),"0:00",IF(AND(X17="GD",S17&lt;T17),S17,IF(AND(X17="GD",S17&gt;T17),T17,S17)))</f>
        <v>#VALUE!</v>
      </c>
      <c r="S17" s="199" t="e">
        <f>IF(OR(X17="x",A17&lt;STAMMDATENBLATT!$B$32,A17&gt;STAMMDATENBLATT!$D$32),"0:00",IF(MOD(B17,2)=0,VLOOKUP(WEEKDAY(A17,2),STAMMDATENBLATT!H$28:J$34,3,FALSE),VLOOKUP(WEEKDAY(A17,2),STAMMDATENBLATT!H$38:J$44,3,FALSE)))</f>
        <v>#VALUE!</v>
      </c>
      <c r="T17" s="199" t="e">
        <f>IF(X17="GD",Feiertage!$E$21,"")</f>
        <v>#VALUE!</v>
      </c>
      <c r="U17" s="173" t="e">
        <f t="shared" si="5"/>
        <v>#VALUE!</v>
      </c>
      <c r="V17" s="174"/>
      <c r="W17" s="175"/>
      <c r="X17" s="176" t="e">
        <f>_xlfn.IFNA(VLOOKUP(A17,Feiertage!A:D,3,FALSE),"")</f>
        <v>#VALUE!</v>
      </c>
      <c r="Y17" s="153" t="e">
        <f>_xlfn.IFNA(VLOOKUP(A17,Feiertage!A:D,4,FALSE),"")</f>
        <v>#VALUE!</v>
      </c>
      <c r="Z17" s="182"/>
    </row>
    <row r="18" spans="1:26" x14ac:dyDescent="0.2">
      <c r="A18" s="164" t="e">
        <f t="shared" si="7"/>
        <v>#VALUE!</v>
      </c>
      <c r="B18" s="165" t="e">
        <f t="shared" si="1"/>
        <v>#VALUE!</v>
      </c>
      <c r="C18" s="166"/>
      <c r="D18" s="166"/>
      <c r="E18" s="197" t="e">
        <f t="shared" si="2"/>
        <v>#VALUE!</v>
      </c>
      <c r="F18" s="167" t="e">
        <f>IF(E18&lt;Dropdwon!$A$3,Dropdwon!$B$2,IF(AND(E18&lt;Dropdwon!$A$4,E18&gt;=Dropdwon!$A$3),Dropdwon!$B$3,Dropdwon!$B$4))</f>
        <v>#VALUE!</v>
      </c>
      <c r="G18" s="168"/>
      <c r="H18" s="168"/>
      <c r="I18" s="197" t="e">
        <f t="shared" si="3"/>
        <v>#VALUE!</v>
      </c>
      <c r="J18" s="167" t="e">
        <f>IF(I18&lt;Dropdwon!$A$3,Dropdwon!$B$2,IF(AND(I18&lt;Dropdwon!$A$4,I18&gt;=Dropdwon!$A$3),Dropdwon!$B$3,Dropdwon!$B$4))</f>
        <v>#VALUE!</v>
      </c>
      <c r="K18" s="169"/>
      <c r="L18" s="169"/>
      <c r="M18" s="197" t="e">
        <f t="shared" si="4"/>
        <v>#VALUE!</v>
      </c>
      <c r="N18" s="167" t="e">
        <f>IF(M18&lt;Dropdwon!$A$3,Dropdwon!$B$2,IF(AND(M18&lt;Dropdwon!$A$4,M18&gt;=Dropdwon!$A$3),Dropdwon!$B$3,Dropdwon!$B$4))</f>
        <v>#VALUE!</v>
      </c>
      <c r="O18" s="170" t="e">
        <f t="shared" si="6"/>
        <v>#VALUE!</v>
      </c>
      <c r="P18" s="198" t="e">
        <f t="shared" si="0"/>
        <v>#VALUE!</v>
      </c>
      <c r="Q18" s="171" t="e">
        <f>IF(AND(W18&lt;&gt;"",W18&lt;&gt;"verpflichtende FoBi",W18&lt;&gt;"förderliche FoBi"),R18,IF(AND(W18="verpflichtende FoBi",SUM(E18+I18+M18-O18)&lt;=Dropdwon!$A$5),SUM(E18+I18+M18-O18),IF(AND(W18="förderliche FoBi",SUM(E18+I18+M18-O18)&lt;=Dropdwon!$A$5,SUM(E18+I18+M18-O18)&lt;=R18),SUM(E18+I18+M18-O18),IF(AND(W18="förderliche FoBi",SUM(E18+I18+M18-O18)&gt;R18),R18,IF(AND(X18="GD",SUM(E18+I18+M18-O18)&gt;T18),T18,IF(AND(X18="GD",SUM(E18+I18+M18-O18)&lt;R18),SUM(E18+I18+M18-O18),IF(AND(X18="GD",E18=""),S18,IF(AND(X18="GD",I18=""),S18,IF(AND(X18="GD",M18=""),S18,IF(SUM(E18+I18+M18-O18)&gt;Dropdwon!$A$5,Dropdwon!$C$5,SUM(E18+I18+M18-O18)))))))))))</f>
        <v>#VALUE!</v>
      </c>
      <c r="R18" s="199" t="e">
        <f>IF(OR(X18="x",A18&lt;STAMMDATENBLATT!$B$32,A18&gt;STAMMDATENBLATT!$D$32),"0:00",IF(AND(X18="GD",S18&lt;T18),S18,IF(AND(X18="GD",S18&gt;T18),T18,S18)))</f>
        <v>#VALUE!</v>
      </c>
      <c r="S18" s="199" t="e">
        <f>IF(OR(X18="x",A18&lt;STAMMDATENBLATT!$B$32,A18&gt;STAMMDATENBLATT!$D$32),"0:00",IF(MOD(B18,2)=0,VLOOKUP(WEEKDAY(A18,2),STAMMDATENBLATT!H$28:J$34,3,FALSE),VLOOKUP(WEEKDAY(A18,2),STAMMDATENBLATT!H$38:J$44,3,FALSE)))</f>
        <v>#VALUE!</v>
      </c>
      <c r="T18" s="199" t="e">
        <f>IF(X18="GD",Feiertage!$E$21,"")</f>
        <v>#VALUE!</v>
      </c>
      <c r="U18" s="173" t="e">
        <f t="shared" si="5"/>
        <v>#VALUE!</v>
      </c>
      <c r="V18" s="174"/>
      <c r="W18" s="175"/>
      <c r="X18" s="176" t="e">
        <f>_xlfn.IFNA(VLOOKUP(A18,Feiertage!A:D,3,FALSE),"")</f>
        <v>#VALUE!</v>
      </c>
      <c r="Y18" s="153" t="e">
        <f>_xlfn.IFNA(VLOOKUP(A18,Feiertage!A:D,4,FALSE),"")</f>
        <v>#VALUE!</v>
      </c>
      <c r="Z18" s="182"/>
    </row>
    <row r="19" spans="1:26" x14ac:dyDescent="0.2">
      <c r="A19" s="164" t="e">
        <f t="shared" si="7"/>
        <v>#VALUE!</v>
      </c>
      <c r="B19" s="165" t="e">
        <f t="shared" si="1"/>
        <v>#VALUE!</v>
      </c>
      <c r="C19" s="166"/>
      <c r="D19" s="166"/>
      <c r="E19" s="197" t="e">
        <f t="shared" si="2"/>
        <v>#VALUE!</v>
      </c>
      <c r="F19" s="167" t="e">
        <f>IF(E19&lt;Dropdwon!$A$3,Dropdwon!$B$2,IF(AND(E19&lt;Dropdwon!$A$4,E19&gt;=Dropdwon!$A$3),Dropdwon!$B$3,Dropdwon!$B$4))</f>
        <v>#VALUE!</v>
      </c>
      <c r="G19" s="168"/>
      <c r="H19" s="168"/>
      <c r="I19" s="197" t="e">
        <f t="shared" si="3"/>
        <v>#VALUE!</v>
      </c>
      <c r="J19" s="167" t="e">
        <f>IF(I19&lt;Dropdwon!$A$3,Dropdwon!$B$2,IF(AND(I19&lt;Dropdwon!$A$4,I19&gt;=Dropdwon!$A$3),Dropdwon!$B$3,Dropdwon!$B$4))</f>
        <v>#VALUE!</v>
      </c>
      <c r="K19" s="169"/>
      <c r="L19" s="169"/>
      <c r="M19" s="197" t="e">
        <f t="shared" si="4"/>
        <v>#VALUE!</v>
      </c>
      <c r="N19" s="167" t="e">
        <f>IF(M19&lt;Dropdwon!$A$3,Dropdwon!$B$2,IF(AND(M19&lt;Dropdwon!$A$4,M19&gt;=Dropdwon!$A$3),Dropdwon!$B$3,Dropdwon!$B$4))</f>
        <v>#VALUE!</v>
      </c>
      <c r="O19" s="170" t="e">
        <f t="shared" si="6"/>
        <v>#VALUE!</v>
      </c>
      <c r="P19" s="198" t="e">
        <f t="shared" si="0"/>
        <v>#VALUE!</v>
      </c>
      <c r="Q19" s="171" t="e">
        <f>IF(AND(W19&lt;&gt;"",W19&lt;&gt;"verpflichtende FoBi",W19&lt;&gt;"förderliche FoBi"),R19,IF(AND(W19="verpflichtende FoBi",SUM(E19+I19+M19-O19)&lt;=Dropdwon!$A$5),SUM(E19+I19+M19-O19),IF(AND(W19="förderliche FoBi",SUM(E19+I19+M19-O19)&lt;=Dropdwon!$A$5,SUM(E19+I19+M19-O19)&lt;=R19),SUM(E19+I19+M19-O19),IF(AND(W19="förderliche FoBi",SUM(E19+I19+M19-O19)&gt;R19),R19,IF(AND(X19="GD",SUM(E19+I19+M19-O19)&gt;T19),T19,IF(AND(X19="GD",SUM(E19+I19+M19-O19)&lt;R19),SUM(E19+I19+M19-O19),IF(AND(X19="GD",E19=""),S19,IF(AND(X19="GD",I19=""),S19,IF(AND(X19="GD",M19=""),S19,IF(SUM(E19+I19+M19-O19)&gt;Dropdwon!$A$5,Dropdwon!$C$5,SUM(E19+I19+M19-O19)))))))))))</f>
        <v>#VALUE!</v>
      </c>
      <c r="R19" s="199" t="e">
        <f>IF(OR(X19="x",A19&lt;STAMMDATENBLATT!$B$32,A19&gt;STAMMDATENBLATT!$D$32),"0:00",IF(AND(X19="GD",S19&lt;T19),S19,IF(AND(X19="GD",S19&gt;T19),T19,S19)))</f>
        <v>#VALUE!</v>
      </c>
      <c r="S19" s="199" t="e">
        <f>IF(OR(X19="x",A19&lt;STAMMDATENBLATT!$B$32,A19&gt;STAMMDATENBLATT!$D$32),"0:00",IF(MOD(B19,2)=0,VLOOKUP(WEEKDAY(A19,2),STAMMDATENBLATT!H$28:J$34,3,FALSE),VLOOKUP(WEEKDAY(A19,2),STAMMDATENBLATT!H$38:J$44,3,FALSE)))</f>
        <v>#VALUE!</v>
      </c>
      <c r="T19" s="199" t="e">
        <f>IF(X19="GD",Feiertage!$E$21,"")</f>
        <v>#VALUE!</v>
      </c>
      <c r="U19" s="173" t="e">
        <f t="shared" si="5"/>
        <v>#VALUE!</v>
      </c>
      <c r="V19" s="174"/>
      <c r="W19" s="175"/>
      <c r="X19" s="176" t="e">
        <f>_xlfn.IFNA(VLOOKUP(A19,Feiertage!A:D,3,FALSE),"")</f>
        <v>#VALUE!</v>
      </c>
      <c r="Y19" s="153" t="e">
        <f>_xlfn.IFNA(VLOOKUP(A19,Feiertage!A:D,4,FALSE),"")</f>
        <v>#VALUE!</v>
      </c>
      <c r="Z19" s="182"/>
    </row>
    <row r="20" spans="1:26" x14ac:dyDescent="0.2">
      <c r="A20" s="164" t="e">
        <f t="shared" si="7"/>
        <v>#VALUE!</v>
      </c>
      <c r="B20" s="165" t="e">
        <f t="shared" si="1"/>
        <v>#VALUE!</v>
      </c>
      <c r="C20" s="166"/>
      <c r="D20" s="166"/>
      <c r="E20" s="197" t="e">
        <f t="shared" si="2"/>
        <v>#VALUE!</v>
      </c>
      <c r="F20" s="167" t="e">
        <f>IF(E20&lt;Dropdwon!$A$3,Dropdwon!$B$2,IF(AND(E20&lt;Dropdwon!$A$4,E20&gt;=Dropdwon!$A$3),Dropdwon!$B$3,Dropdwon!$B$4))</f>
        <v>#VALUE!</v>
      </c>
      <c r="G20" s="168"/>
      <c r="H20" s="168"/>
      <c r="I20" s="197" t="e">
        <f t="shared" si="3"/>
        <v>#VALUE!</v>
      </c>
      <c r="J20" s="167" t="e">
        <f>IF(I20&lt;Dropdwon!$A$3,Dropdwon!$B$2,IF(AND(I20&lt;Dropdwon!$A$4,I20&gt;=Dropdwon!$A$3),Dropdwon!$B$3,Dropdwon!$B$4))</f>
        <v>#VALUE!</v>
      </c>
      <c r="K20" s="169"/>
      <c r="L20" s="169"/>
      <c r="M20" s="197" t="e">
        <f t="shared" si="4"/>
        <v>#VALUE!</v>
      </c>
      <c r="N20" s="167" t="e">
        <f>IF(M20&lt;Dropdwon!$A$3,Dropdwon!$B$2,IF(AND(M20&lt;Dropdwon!$A$4,M20&gt;=Dropdwon!$A$3),Dropdwon!$B$3,Dropdwon!$B$4))</f>
        <v>#VALUE!</v>
      </c>
      <c r="O20" s="170" t="e">
        <f t="shared" si="6"/>
        <v>#VALUE!</v>
      </c>
      <c r="P20" s="198" t="e">
        <f t="shared" si="0"/>
        <v>#VALUE!</v>
      </c>
      <c r="Q20" s="171" t="e">
        <f>IF(AND(W20&lt;&gt;"",W20&lt;&gt;"verpflichtende FoBi",W20&lt;&gt;"förderliche FoBi"),R20,IF(AND(W20="verpflichtende FoBi",SUM(E20+I20+M20-O20)&lt;=Dropdwon!$A$5),SUM(E20+I20+M20-O20),IF(AND(W20="förderliche FoBi",SUM(E20+I20+M20-O20)&lt;=Dropdwon!$A$5,SUM(E20+I20+M20-O20)&lt;=R20),SUM(E20+I20+M20-O20),IF(AND(W20="förderliche FoBi",SUM(E20+I20+M20-O20)&gt;R20),R20,IF(AND(X20="GD",SUM(E20+I20+M20-O20)&gt;T20),T20,IF(AND(X20="GD",SUM(E20+I20+M20-O20)&lt;R20),SUM(E20+I20+M20-O20),IF(AND(X20="GD",E20=""),S20,IF(AND(X20="GD",I20=""),S20,IF(AND(X20="GD",M20=""),S20,IF(SUM(E20+I20+M20-O20)&gt;Dropdwon!$A$5,Dropdwon!$C$5,SUM(E20+I20+M20-O20)))))))))))</f>
        <v>#VALUE!</v>
      </c>
      <c r="R20" s="199" t="e">
        <f>IF(OR(X20="x",A20&lt;STAMMDATENBLATT!$B$32,A20&gt;STAMMDATENBLATT!$D$32),"0:00",IF(AND(X20="GD",S20&lt;T20),S20,IF(AND(X20="GD",S20&gt;T20),T20,S20)))</f>
        <v>#VALUE!</v>
      </c>
      <c r="S20" s="199" t="e">
        <f>IF(OR(X20="x",A20&lt;STAMMDATENBLATT!$B$32,A20&gt;STAMMDATENBLATT!$D$32),"0:00",IF(MOD(B20,2)=0,VLOOKUP(WEEKDAY(A20,2),STAMMDATENBLATT!H$28:J$34,3,FALSE),VLOOKUP(WEEKDAY(A20,2),STAMMDATENBLATT!H$38:J$44,3,FALSE)))</f>
        <v>#VALUE!</v>
      </c>
      <c r="T20" s="199" t="e">
        <f>IF(X20="GD",Feiertage!$E$21,"")</f>
        <v>#VALUE!</v>
      </c>
      <c r="U20" s="173" t="e">
        <f t="shared" si="5"/>
        <v>#VALUE!</v>
      </c>
      <c r="V20" s="174"/>
      <c r="W20" s="175"/>
      <c r="X20" s="176" t="e">
        <f>_xlfn.IFNA(VLOOKUP(A20,Feiertage!A:D,3,FALSE),"")</f>
        <v>#VALUE!</v>
      </c>
      <c r="Y20" s="153" t="e">
        <f>_xlfn.IFNA(VLOOKUP(A20,Feiertage!A:D,4,FALSE),"")</f>
        <v>#VALUE!</v>
      </c>
      <c r="Z20" s="177"/>
    </row>
    <row r="21" spans="1:26" x14ac:dyDescent="0.2">
      <c r="A21" s="164" t="e">
        <f t="shared" si="7"/>
        <v>#VALUE!</v>
      </c>
      <c r="B21" s="165" t="e">
        <f t="shared" si="1"/>
        <v>#VALUE!</v>
      </c>
      <c r="C21" s="166"/>
      <c r="D21" s="166"/>
      <c r="E21" s="197" t="e">
        <f t="shared" si="2"/>
        <v>#VALUE!</v>
      </c>
      <c r="F21" s="167" t="e">
        <f>IF(E21&lt;Dropdwon!$A$3,Dropdwon!$B$2,IF(AND(E21&lt;Dropdwon!$A$4,E21&gt;=Dropdwon!$A$3),Dropdwon!$B$3,Dropdwon!$B$4))</f>
        <v>#VALUE!</v>
      </c>
      <c r="G21" s="168"/>
      <c r="H21" s="168"/>
      <c r="I21" s="197" t="e">
        <f t="shared" si="3"/>
        <v>#VALUE!</v>
      </c>
      <c r="J21" s="167" t="e">
        <f>IF(I21&lt;Dropdwon!$A$3,Dropdwon!$B$2,IF(AND(I21&lt;Dropdwon!$A$4,I21&gt;=Dropdwon!$A$3),Dropdwon!$B$3,Dropdwon!$B$4))</f>
        <v>#VALUE!</v>
      </c>
      <c r="K21" s="169"/>
      <c r="L21" s="169"/>
      <c r="M21" s="197" t="e">
        <f t="shared" si="4"/>
        <v>#VALUE!</v>
      </c>
      <c r="N21" s="167" t="e">
        <f>IF(M21&lt;Dropdwon!$A$3,Dropdwon!$B$2,IF(AND(M21&lt;Dropdwon!$A$4,M21&gt;=Dropdwon!$A$3),Dropdwon!$B$3,Dropdwon!$B$4))</f>
        <v>#VALUE!</v>
      </c>
      <c r="O21" s="170" t="e">
        <f t="shared" si="6"/>
        <v>#VALUE!</v>
      </c>
      <c r="P21" s="198" t="e">
        <f t="shared" si="0"/>
        <v>#VALUE!</v>
      </c>
      <c r="Q21" s="171" t="e">
        <f>IF(AND(W21&lt;&gt;"",W21&lt;&gt;"verpflichtende FoBi",W21&lt;&gt;"förderliche FoBi"),R21,IF(AND(W21="verpflichtende FoBi",SUM(E21+I21+M21-O21)&lt;=Dropdwon!$A$5),SUM(E21+I21+M21-O21),IF(AND(W21="förderliche FoBi",SUM(E21+I21+M21-O21)&lt;=Dropdwon!$A$5,SUM(E21+I21+M21-O21)&lt;=R21),SUM(E21+I21+M21-O21),IF(AND(W21="förderliche FoBi",SUM(E21+I21+M21-O21)&gt;R21),R21,IF(AND(X21="GD",SUM(E21+I21+M21-O21)&gt;T21),T21,IF(AND(X21="GD",SUM(E21+I21+M21-O21)&lt;R21),SUM(E21+I21+M21-O21),IF(AND(X21="GD",E21=""),S21,IF(AND(X21="GD",I21=""),S21,IF(AND(X21="GD",M21=""),S21,IF(SUM(E21+I21+M21-O21)&gt;Dropdwon!$A$5,Dropdwon!$C$5,SUM(E21+I21+M21-O21)))))))))))</f>
        <v>#VALUE!</v>
      </c>
      <c r="R21" s="199" t="e">
        <f>IF(OR(X21="x",A21&lt;STAMMDATENBLATT!$B$32,A21&gt;STAMMDATENBLATT!$D$32),"0:00",IF(AND(X21="GD",S21&lt;T21),S21,IF(AND(X21="GD",S21&gt;T21),T21,S21)))</f>
        <v>#VALUE!</v>
      </c>
      <c r="S21" s="199" t="e">
        <f>IF(OR(X21="x",A21&lt;STAMMDATENBLATT!$B$32,A21&gt;STAMMDATENBLATT!$D$32),"0:00",IF(MOD(B21,2)=0,VLOOKUP(WEEKDAY(A21,2),STAMMDATENBLATT!H$28:J$34,3,FALSE),VLOOKUP(WEEKDAY(A21,2),STAMMDATENBLATT!H$38:J$44,3,FALSE)))</f>
        <v>#VALUE!</v>
      </c>
      <c r="T21" s="199" t="e">
        <f>IF(X21="GD",Feiertage!$E$21,"")</f>
        <v>#VALUE!</v>
      </c>
      <c r="U21" s="173" t="e">
        <f t="shared" si="5"/>
        <v>#VALUE!</v>
      </c>
      <c r="V21" s="174"/>
      <c r="W21" s="175"/>
      <c r="X21" s="176" t="e">
        <f>_xlfn.IFNA(VLOOKUP(A21,Feiertage!A:D,3,FALSE),"")</f>
        <v>#VALUE!</v>
      </c>
      <c r="Y21" s="153" t="e">
        <f>_xlfn.IFNA(VLOOKUP(A21,Feiertage!A:D,4,FALSE),"")</f>
        <v>#VALUE!</v>
      </c>
      <c r="Z21" s="179"/>
    </row>
    <row r="22" spans="1:26" x14ac:dyDescent="0.2">
      <c r="A22" s="164" t="e">
        <f t="shared" si="7"/>
        <v>#VALUE!</v>
      </c>
      <c r="B22" s="165" t="e">
        <f t="shared" si="1"/>
        <v>#VALUE!</v>
      </c>
      <c r="C22" s="166"/>
      <c r="D22" s="166"/>
      <c r="E22" s="197" t="e">
        <f t="shared" si="2"/>
        <v>#VALUE!</v>
      </c>
      <c r="F22" s="167" t="e">
        <f>IF(E22&lt;Dropdwon!$A$3,Dropdwon!$B$2,IF(AND(E22&lt;Dropdwon!$A$4,E22&gt;=Dropdwon!$A$3),Dropdwon!$B$3,Dropdwon!$B$4))</f>
        <v>#VALUE!</v>
      </c>
      <c r="G22" s="168"/>
      <c r="H22" s="168"/>
      <c r="I22" s="197" t="e">
        <f t="shared" si="3"/>
        <v>#VALUE!</v>
      </c>
      <c r="J22" s="167" t="e">
        <f>IF(I22&lt;Dropdwon!$A$3,Dropdwon!$B$2,IF(AND(I22&lt;Dropdwon!$A$4,I22&gt;=Dropdwon!$A$3),Dropdwon!$B$3,Dropdwon!$B$4))</f>
        <v>#VALUE!</v>
      </c>
      <c r="K22" s="169"/>
      <c r="L22" s="169"/>
      <c r="M22" s="197" t="e">
        <f t="shared" si="4"/>
        <v>#VALUE!</v>
      </c>
      <c r="N22" s="167" t="e">
        <f>IF(M22&lt;Dropdwon!$A$3,Dropdwon!$B$2,IF(AND(M22&lt;Dropdwon!$A$4,M22&gt;=Dropdwon!$A$3),Dropdwon!$B$3,Dropdwon!$B$4))</f>
        <v>#VALUE!</v>
      </c>
      <c r="O22" s="170" t="e">
        <f t="shared" si="6"/>
        <v>#VALUE!</v>
      </c>
      <c r="P22" s="198" t="e">
        <f t="shared" si="0"/>
        <v>#VALUE!</v>
      </c>
      <c r="Q22" s="171" t="e">
        <f>IF(AND(W22&lt;&gt;"",W22&lt;&gt;"verpflichtende FoBi",W22&lt;&gt;"förderliche FoBi"),R22,IF(AND(W22="verpflichtende FoBi",SUM(E22+I22+M22-O22)&lt;=Dropdwon!$A$5),SUM(E22+I22+M22-O22),IF(AND(W22="förderliche FoBi",SUM(E22+I22+M22-O22)&lt;=Dropdwon!$A$5,SUM(E22+I22+M22-O22)&lt;=R22),SUM(E22+I22+M22-O22),IF(AND(W22="förderliche FoBi",SUM(E22+I22+M22-O22)&gt;R22),R22,IF(AND(X22="GD",SUM(E22+I22+M22-O22)&gt;T22),T22,IF(AND(X22="GD",SUM(E22+I22+M22-O22)&lt;R22),SUM(E22+I22+M22-O22),IF(AND(X22="GD",E22=""),S22,IF(AND(X22="GD",I22=""),S22,IF(AND(X22="GD",M22=""),S22,IF(SUM(E22+I22+M22-O22)&gt;Dropdwon!$A$5,Dropdwon!$C$5,SUM(E22+I22+M22-O22)))))))))))</f>
        <v>#VALUE!</v>
      </c>
      <c r="R22" s="199" t="e">
        <f>IF(OR(X22="x",A22&lt;STAMMDATENBLATT!$B$32,A22&gt;STAMMDATENBLATT!$D$32),"0:00",IF(AND(X22="GD",S22&lt;T22),S22,IF(AND(X22="GD",S22&gt;T22),T22,S22)))</f>
        <v>#VALUE!</v>
      </c>
      <c r="S22" s="199" t="e">
        <f>IF(OR(X22="x",A22&lt;STAMMDATENBLATT!$B$32,A22&gt;STAMMDATENBLATT!$D$32),"0:00",IF(MOD(B22,2)=0,VLOOKUP(WEEKDAY(A22,2),STAMMDATENBLATT!H$28:J$34,3,FALSE),VLOOKUP(WEEKDAY(A22,2),STAMMDATENBLATT!H$38:J$44,3,FALSE)))</f>
        <v>#VALUE!</v>
      </c>
      <c r="T22" s="199" t="e">
        <f>IF(X22="GD",Feiertage!$E$21,"")</f>
        <v>#VALUE!</v>
      </c>
      <c r="U22" s="173" t="e">
        <f t="shared" si="5"/>
        <v>#VALUE!</v>
      </c>
      <c r="V22" s="174"/>
      <c r="W22" s="175"/>
      <c r="X22" s="176" t="e">
        <f>_xlfn.IFNA(VLOOKUP(A22,Feiertage!A:D,3,FALSE),"")</f>
        <v>#VALUE!</v>
      </c>
      <c r="Y22" s="153" t="e">
        <f>_xlfn.IFNA(VLOOKUP(A22,Feiertage!A:D,4,FALSE),"")</f>
        <v>#VALUE!</v>
      </c>
      <c r="Z22" s="182"/>
    </row>
    <row r="23" spans="1:26" x14ac:dyDescent="0.2">
      <c r="A23" s="164" t="e">
        <f t="shared" si="7"/>
        <v>#VALUE!</v>
      </c>
      <c r="B23" s="165" t="e">
        <f t="shared" si="1"/>
        <v>#VALUE!</v>
      </c>
      <c r="C23" s="166"/>
      <c r="D23" s="166"/>
      <c r="E23" s="197" t="e">
        <f t="shared" si="2"/>
        <v>#VALUE!</v>
      </c>
      <c r="F23" s="167" t="e">
        <f>IF(E23&lt;Dropdwon!$A$3,Dropdwon!$B$2,IF(AND(E23&lt;Dropdwon!$A$4,E23&gt;=Dropdwon!$A$3),Dropdwon!$B$3,Dropdwon!$B$4))</f>
        <v>#VALUE!</v>
      </c>
      <c r="G23" s="168"/>
      <c r="H23" s="168"/>
      <c r="I23" s="197" t="e">
        <f t="shared" si="3"/>
        <v>#VALUE!</v>
      </c>
      <c r="J23" s="167" t="e">
        <f>IF(I23&lt;Dropdwon!$A$3,Dropdwon!$B$2,IF(AND(I23&lt;Dropdwon!$A$4,I23&gt;=Dropdwon!$A$3),Dropdwon!$B$3,Dropdwon!$B$4))</f>
        <v>#VALUE!</v>
      </c>
      <c r="K23" s="169"/>
      <c r="L23" s="169"/>
      <c r="M23" s="197" t="e">
        <f t="shared" si="4"/>
        <v>#VALUE!</v>
      </c>
      <c r="N23" s="167" t="e">
        <f>IF(M23&lt;Dropdwon!$A$3,Dropdwon!$B$2,IF(AND(M23&lt;Dropdwon!$A$4,M23&gt;=Dropdwon!$A$3),Dropdwon!$B$3,Dropdwon!$B$4))</f>
        <v>#VALUE!</v>
      </c>
      <c r="O23" s="170" t="e">
        <f t="shared" si="6"/>
        <v>#VALUE!</v>
      </c>
      <c r="P23" s="198" t="e">
        <f t="shared" si="0"/>
        <v>#VALUE!</v>
      </c>
      <c r="Q23" s="171" t="e">
        <f>IF(AND(W23&lt;&gt;"",W23&lt;&gt;"verpflichtende FoBi",W23&lt;&gt;"förderliche FoBi"),R23,IF(AND(W23="verpflichtende FoBi",SUM(E23+I23+M23-O23)&lt;=Dropdwon!$A$5),SUM(E23+I23+M23-O23),IF(AND(W23="förderliche FoBi",SUM(E23+I23+M23-O23)&lt;=Dropdwon!$A$5,SUM(E23+I23+M23-O23)&lt;=R23),SUM(E23+I23+M23-O23),IF(AND(W23="förderliche FoBi",SUM(E23+I23+M23-O23)&gt;R23),R23,IF(AND(X23="GD",SUM(E23+I23+M23-O23)&gt;T23),T23,IF(AND(X23="GD",SUM(E23+I23+M23-O23)&lt;R23),SUM(E23+I23+M23-O23),IF(AND(X23="GD",E23=""),S23,IF(AND(X23="GD",I23=""),S23,IF(AND(X23="GD",M23=""),S23,IF(SUM(E23+I23+M23-O23)&gt;Dropdwon!$A$5,Dropdwon!$C$5,SUM(E23+I23+M23-O23)))))))))))</f>
        <v>#VALUE!</v>
      </c>
      <c r="R23" s="199" t="e">
        <f>IF(OR(X23="x",A23&lt;STAMMDATENBLATT!$B$32,A23&gt;STAMMDATENBLATT!$D$32),"0:00",IF(AND(X23="GD",S23&lt;T23),S23,IF(AND(X23="GD",S23&gt;T23),T23,S23)))</f>
        <v>#VALUE!</v>
      </c>
      <c r="S23" s="199" t="e">
        <f>IF(OR(X23="x",A23&lt;STAMMDATENBLATT!$B$32,A23&gt;STAMMDATENBLATT!$D$32),"0:00",IF(MOD(B23,2)=0,VLOOKUP(WEEKDAY(A23,2),STAMMDATENBLATT!H$28:J$34,3,FALSE),VLOOKUP(WEEKDAY(A23,2),STAMMDATENBLATT!H$38:J$44,3,FALSE)))</f>
        <v>#VALUE!</v>
      </c>
      <c r="T23" s="199" t="e">
        <f>IF(X23="GD",Feiertage!$E$21,"")</f>
        <v>#VALUE!</v>
      </c>
      <c r="U23" s="173" t="e">
        <f t="shared" si="5"/>
        <v>#VALUE!</v>
      </c>
      <c r="V23" s="174"/>
      <c r="W23" s="175"/>
      <c r="X23" s="176" t="e">
        <f>_xlfn.IFNA(VLOOKUP(A23,Feiertage!A:D,3,FALSE),"")</f>
        <v>#VALUE!</v>
      </c>
      <c r="Y23" s="153" t="e">
        <f>_xlfn.IFNA(VLOOKUP(A23,Feiertage!A:D,4,FALSE),"")</f>
        <v>#VALUE!</v>
      </c>
      <c r="Z23" s="182"/>
    </row>
    <row r="24" spans="1:26" x14ac:dyDescent="0.2">
      <c r="A24" s="164" t="e">
        <f t="shared" si="7"/>
        <v>#VALUE!</v>
      </c>
      <c r="B24" s="165" t="e">
        <f t="shared" si="1"/>
        <v>#VALUE!</v>
      </c>
      <c r="C24" s="166"/>
      <c r="D24" s="166"/>
      <c r="E24" s="197" t="e">
        <f t="shared" si="2"/>
        <v>#VALUE!</v>
      </c>
      <c r="F24" s="167" t="e">
        <f>IF(E24&lt;Dropdwon!$A$3,Dropdwon!$B$2,IF(AND(E24&lt;Dropdwon!$A$4,E24&gt;=Dropdwon!$A$3),Dropdwon!$B$3,Dropdwon!$B$4))</f>
        <v>#VALUE!</v>
      </c>
      <c r="G24" s="168"/>
      <c r="H24" s="168"/>
      <c r="I24" s="197" t="e">
        <f t="shared" si="3"/>
        <v>#VALUE!</v>
      </c>
      <c r="J24" s="167" t="e">
        <f>IF(I24&lt;Dropdwon!$A$3,Dropdwon!$B$2,IF(AND(I24&lt;Dropdwon!$A$4,I24&gt;=Dropdwon!$A$3),Dropdwon!$B$3,Dropdwon!$B$4))</f>
        <v>#VALUE!</v>
      </c>
      <c r="K24" s="169"/>
      <c r="L24" s="169"/>
      <c r="M24" s="197" t="e">
        <f t="shared" si="4"/>
        <v>#VALUE!</v>
      </c>
      <c r="N24" s="167" t="e">
        <f>IF(M24&lt;Dropdwon!$A$3,Dropdwon!$B$2,IF(AND(M24&lt;Dropdwon!$A$4,M24&gt;=Dropdwon!$A$3),Dropdwon!$B$3,Dropdwon!$B$4))</f>
        <v>#VALUE!</v>
      </c>
      <c r="O24" s="170" t="e">
        <f t="shared" si="6"/>
        <v>#VALUE!</v>
      </c>
      <c r="P24" s="198" t="e">
        <f t="shared" si="0"/>
        <v>#VALUE!</v>
      </c>
      <c r="Q24" s="171" t="e">
        <f>IF(AND(W24&lt;&gt;"",W24&lt;&gt;"verpflichtende FoBi",W24&lt;&gt;"förderliche FoBi"),R24,IF(AND(W24="verpflichtende FoBi",SUM(E24+I24+M24-O24)&lt;=Dropdwon!$A$5),SUM(E24+I24+M24-O24),IF(AND(W24="förderliche FoBi",SUM(E24+I24+M24-O24)&lt;=Dropdwon!$A$5,SUM(E24+I24+M24-O24)&lt;=R24),SUM(E24+I24+M24-O24),IF(AND(W24="förderliche FoBi",SUM(E24+I24+M24-O24)&gt;R24),R24,IF(AND(X24="GD",SUM(E24+I24+M24-O24)&gt;T24),T24,IF(AND(X24="GD",SUM(E24+I24+M24-O24)&lt;R24),SUM(E24+I24+M24-O24),IF(AND(X24="GD",E24=""),S24,IF(AND(X24="GD",I24=""),S24,IF(AND(X24="GD",M24=""),S24,IF(SUM(E24+I24+M24-O24)&gt;Dropdwon!$A$5,Dropdwon!$C$5,SUM(E24+I24+M24-O24)))))))))))</f>
        <v>#VALUE!</v>
      </c>
      <c r="R24" s="199" t="e">
        <f>IF(OR(X24="x",A24&lt;STAMMDATENBLATT!$B$32,A24&gt;STAMMDATENBLATT!$D$32),"0:00",IF(AND(X24="GD",S24&lt;T24),S24,IF(AND(X24="GD",S24&gt;T24),T24,S24)))</f>
        <v>#VALUE!</v>
      </c>
      <c r="S24" s="199" t="e">
        <f>IF(OR(X24="x",A24&lt;STAMMDATENBLATT!$B$32,A24&gt;STAMMDATENBLATT!$D$32),"0:00",IF(MOD(B24,2)=0,VLOOKUP(WEEKDAY(A24,2),STAMMDATENBLATT!H$28:J$34,3,FALSE),VLOOKUP(WEEKDAY(A24,2),STAMMDATENBLATT!H$38:J$44,3,FALSE)))</f>
        <v>#VALUE!</v>
      </c>
      <c r="T24" s="199" t="e">
        <f>IF(X24="GD",Feiertage!$E$21,"")</f>
        <v>#VALUE!</v>
      </c>
      <c r="U24" s="173" t="e">
        <f t="shared" si="5"/>
        <v>#VALUE!</v>
      </c>
      <c r="V24" s="174"/>
      <c r="W24" s="175"/>
      <c r="X24" s="176" t="e">
        <f>_xlfn.IFNA(VLOOKUP(A24,Feiertage!A:D,3,FALSE),"")</f>
        <v>#VALUE!</v>
      </c>
      <c r="Y24" s="153" t="e">
        <f>_xlfn.IFNA(VLOOKUP(A24,Feiertage!A:D,4,FALSE),"")</f>
        <v>#VALUE!</v>
      </c>
      <c r="Z24" s="182"/>
    </row>
    <row r="25" spans="1:26" x14ac:dyDescent="0.2">
      <c r="A25" s="164" t="e">
        <f t="shared" si="7"/>
        <v>#VALUE!</v>
      </c>
      <c r="B25" s="165" t="e">
        <f t="shared" si="1"/>
        <v>#VALUE!</v>
      </c>
      <c r="C25" s="166"/>
      <c r="D25" s="166"/>
      <c r="E25" s="197" t="e">
        <f t="shared" si="2"/>
        <v>#VALUE!</v>
      </c>
      <c r="F25" s="167" t="e">
        <f>IF(E25&lt;Dropdwon!$A$3,Dropdwon!$B$2,IF(AND(E25&lt;Dropdwon!$A$4,E25&gt;=Dropdwon!$A$3),Dropdwon!$B$3,Dropdwon!$B$4))</f>
        <v>#VALUE!</v>
      </c>
      <c r="G25" s="168"/>
      <c r="H25" s="168"/>
      <c r="I25" s="197" t="e">
        <f t="shared" si="3"/>
        <v>#VALUE!</v>
      </c>
      <c r="J25" s="167" t="e">
        <f>IF(I25&lt;Dropdwon!$A$3,Dropdwon!$B$2,IF(AND(I25&lt;Dropdwon!$A$4,I25&gt;=Dropdwon!$A$3),Dropdwon!$B$3,Dropdwon!$B$4))</f>
        <v>#VALUE!</v>
      </c>
      <c r="K25" s="169"/>
      <c r="L25" s="169"/>
      <c r="M25" s="197" t="e">
        <f t="shared" si="4"/>
        <v>#VALUE!</v>
      </c>
      <c r="N25" s="167" t="e">
        <f>IF(M25&lt;Dropdwon!$A$3,Dropdwon!$B$2,IF(AND(M25&lt;Dropdwon!$A$4,M25&gt;=Dropdwon!$A$3),Dropdwon!$B$3,Dropdwon!$B$4))</f>
        <v>#VALUE!</v>
      </c>
      <c r="O25" s="170" t="e">
        <f t="shared" si="6"/>
        <v>#VALUE!</v>
      </c>
      <c r="P25" s="198" t="e">
        <f t="shared" si="0"/>
        <v>#VALUE!</v>
      </c>
      <c r="Q25" s="171" t="e">
        <f>IF(AND(W25&lt;&gt;"",W25&lt;&gt;"verpflichtende FoBi",W25&lt;&gt;"förderliche FoBi"),R25,IF(AND(W25="verpflichtende FoBi",SUM(E25+I25+M25-O25)&lt;=Dropdwon!$A$5),SUM(E25+I25+M25-O25),IF(AND(W25="förderliche FoBi",SUM(E25+I25+M25-O25)&lt;=Dropdwon!$A$5,SUM(E25+I25+M25-O25)&lt;=R25),SUM(E25+I25+M25-O25),IF(AND(W25="förderliche FoBi",SUM(E25+I25+M25-O25)&gt;R25),R25,IF(AND(X25="GD",SUM(E25+I25+M25-O25)&gt;T25),T25,IF(AND(X25="GD",SUM(E25+I25+M25-O25)&lt;R25),SUM(E25+I25+M25-O25),IF(AND(X25="GD",E25=""),S25,IF(AND(X25="GD",I25=""),S25,IF(AND(X25="GD",M25=""),S25,IF(SUM(E25+I25+M25-O25)&gt;Dropdwon!$A$5,Dropdwon!$C$5,SUM(E25+I25+M25-O25)))))))))))</f>
        <v>#VALUE!</v>
      </c>
      <c r="R25" s="199" t="e">
        <f>IF(OR(X25="x",A25&lt;STAMMDATENBLATT!$B$32,A25&gt;STAMMDATENBLATT!$D$32),"0:00",IF(AND(X25="GD",S25&lt;T25),S25,IF(AND(X25="GD",S25&gt;T25),T25,S25)))</f>
        <v>#VALUE!</v>
      </c>
      <c r="S25" s="199" t="e">
        <f>IF(OR(X25="x",A25&lt;STAMMDATENBLATT!$B$32,A25&gt;STAMMDATENBLATT!$D$32),"0:00",IF(MOD(B25,2)=0,VLOOKUP(WEEKDAY(A25,2),STAMMDATENBLATT!H$28:J$34,3,FALSE),VLOOKUP(WEEKDAY(A25,2),STAMMDATENBLATT!H$38:J$44,3,FALSE)))</f>
        <v>#VALUE!</v>
      </c>
      <c r="T25" s="199" t="e">
        <f>IF(X25="GD",Feiertage!$E$21,"")</f>
        <v>#VALUE!</v>
      </c>
      <c r="U25" s="173" t="e">
        <f t="shared" si="5"/>
        <v>#VALUE!</v>
      </c>
      <c r="V25" s="174"/>
      <c r="W25" s="175"/>
      <c r="X25" s="176" t="e">
        <f>_xlfn.IFNA(VLOOKUP(A25,Feiertage!A:D,3,FALSE),"")</f>
        <v>#VALUE!</v>
      </c>
      <c r="Y25" s="153" t="e">
        <f>_xlfn.IFNA(VLOOKUP(A25,Feiertage!A:D,4,FALSE),"")</f>
        <v>#VALUE!</v>
      </c>
      <c r="Z25" s="182"/>
    </row>
    <row r="26" spans="1:26" x14ac:dyDescent="0.2">
      <c r="A26" s="164" t="e">
        <f t="shared" si="7"/>
        <v>#VALUE!</v>
      </c>
      <c r="B26" s="165" t="e">
        <f t="shared" si="1"/>
        <v>#VALUE!</v>
      </c>
      <c r="C26" s="166"/>
      <c r="D26" s="166"/>
      <c r="E26" s="197" t="e">
        <f t="shared" si="2"/>
        <v>#VALUE!</v>
      </c>
      <c r="F26" s="167" t="e">
        <f>IF(E26&lt;Dropdwon!$A$3,Dropdwon!$B$2,IF(AND(E26&lt;Dropdwon!$A$4,E26&gt;=Dropdwon!$A$3),Dropdwon!$B$3,Dropdwon!$B$4))</f>
        <v>#VALUE!</v>
      </c>
      <c r="G26" s="168"/>
      <c r="H26" s="168"/>
      <c r="I26" s="197" t="e">
        <f t="shared" si="3"/>
        <v>#VALUE!</v>
      </c>
      <c r="J26" s="167" t="e">
        <f>IF(I26&lt;Dropdwon!$A$3,Dropdwon!$B$2,IF(AND(I26&lt;Dropdwon!$A$4,I26&gt;=Dropdwon!$A$3),Dropdwon!$B$3,Dropdwon!$B$4))</f>
        <v>#VALUE!</v>
      </c>
      <c r="K26" s="169"/>
      <c r="L26" s="169"/>
      <c r="M26" s="197" t="e">
        <f t="shared" si="4"/>
        <v>#VALUE!</v>
      </c>
      <c r="N26" s="167" t="e">
        <f>IF(M26&lt;Dropdwon!$A$3,Dropdwon!$B$2,IF(AND(M26&lt;Dropdwon!$A$4,M26&gt;=Dropdwon!$A$3),Dropdwon!$B$3,Dropdwon!$B$4))</f>
        <v>#VALUE!</v>
      </c>
      <c r="O26" s="170" t="e">
        <f t="shared" si="6"/>
        <v>#VALUE!</v>
      </c>
      <c r="P26" s="198" t="e">
        <f t="shared" si="0"/>
        <v>#VALUE!</v>
      </c>
      <c r="Q26" s="171" t="e">
        <f>IF(AND(W26&lt;&gt;"",W26&lt;&gt;"verpflichtende FoBi",W26&lt;&gt;"förderliche FoBi"),R26,IF(AND(W26="verpflichtende FoBi",SUM(E26+I26+M26-O26)&lt;=Dropdwon!$A$5),SUM(E26+I26+M26-O26),IF(AND(W26="förderliche FoBi",SUM(E26+I26+M26-O26)&lt;=Dropdwon!$A$5,SUM(E26+I26+M26-O26)&lt;=R26),SUM(E26+I26+M26-O26),IF(AND(W26="förderliche FoBi",SUM(E26+I26+M26-O26)&gt;R26),R26,IF(AND(X26="GD",SUM(E26+I26+M26-O26)&gt;T26),T26,IF(AND(X26="GD",SUM(E26+I26+M26-O26)&lt;R26),SUM(E26+I26+M26-O26),IF(AND(X26="GD",E26=""),S26,IF(AND(X26="GD",I26=""),S26,IF(AND(X26="GD",M26=""),S26,IF(SUM(E26+I26+M26-O26)&gt;Dropdwon!$A$5,Dropdwon!$C$5,SUM(E26+I26+M26-O26)))))))))))</f>
        <v>#VALUE!</v>
      </c>
      <c r="R26" s="199" t="e">
        <f>IF(OR(X26="x",A26&lt;STAMMDATENBLATT!$B$32,A26&gt;STAMMDATENBLATT!$D$32),"0:00",IF(AND(X26="GD",S26&lt;T26),S26,IF(AND(X26="GD",S26&gt;T26),T26,S26)))</f>
        <v>#VALUE!</v>
      </c>
      <c r="S26" s="199" t="e">
        <f>IF(OR(X26="x",A26&lt;STAMMDATENBLATT!$B$32,A26&gt;STAMMDATENBLATT!$D$32),"0:00",IF(MOD(B26,2)=0,VLOOKUP(WEEKDAY(A26,2),STAMMDATENBLATT!H$28:J$34,3,FALSE),VLOOKUP(WEEKDAY(A26,2),STAMMDATENBLATT!H$38:J$44,3,FALSE)))</f>
        <v>#VALUE!</v>
      </c>
      <c r="T26" s="199" t="e">
        <f>IF(X26="GD",Feiertage!$E$21,"")</f>
        <v>#VALUE!</v>
      </c>
      <c r="U26" s="173" t="e">
        <f t="shared" si="5"/>
        <v>#VALUE!</v>
      </c>
      <c r="V26" s="174"/>
      <c r="W26" s="175"/>
      <c r="X26" s="176" t="e">
        <f>_xlfn.IFNA(VLOOKUP(A26,Feiertage!A:D,3,FALSE),"")</f>
        <v>#VALUE!</v>
      </c>
      <c r="Y26" s="153" t="e">
        <f>_xlfn.IFNA(VLOOKUP(A26,Feiertage!A:D,4,FALSE),"")</f>
        <v>#VALUE!</v>
      </c>
      <c r="Z26" s="182"/>
    </row>
    <row r="27" spans="1:26" x14ac:dyDescent="0.2">
      <c r="A27" s="164" t="e">
        <f t="shared" si="7"/>
        <v>#VALUE!</v>
      </c>
      <c r="B27" s="165" t="e">
        <f t="shared" si="1"/>
        <v>#VALUE!</v>
      </c>
      <c r="C27" s="166"/>
      <c r="D27" s="166"/>
      <c r="E27" s="197" t="e">
        <f t="shared" si="2"/>
        <v>#VALUE!</v>
      </c>
      <c r="F27" s="167" t="e">
        <f>IF(E27&lt;Dropdwon!$A$3,Dropdwon!$B$2,IF(AND(E27&lt;Dropdwon!$A$4,E27&gt;=Dropdwon!$A$3),Dropdwon!$B$3,Dropdwon!$B$4))</f>
        <v>#VALUE!</v>
      </c>
      <c r="G27" s="168"/>
      <c r="H27" s="168"/>
      <c r="I27" s="197" t="e">
        <f t="shared" si="3"/>
        <v>#VALUE!</v>
      </c>
      <c r="J27" s="167" t="e">
        <f>IF(I27&lt;Dropdwon!$A$3,Dropdwon!$B$2,IF(AND(I27&lt;Dropdwon!$A$4,I27&gt;=Dropdwon!$A$3),Dropdwon!$B$3,Dropdwon!$B$4))</f>
        <v>#VALUE!</v>
      </c>
      <c r="K27" s="169"/>
      <c r="L27" s="169"/>
      <c r="M27" s="197" t="e">
        <f t="shared" si="4"/>
        <v>#VALUE!</v>
      </c>
      <c r="N27" s="167" t="e">
        <f>IF(M27&lt;Dropdwon!$A$3,Dropdwon!$B$2,IF(AND(M27&lt;Dropdwon!$A$4,M27&gt;=Dropdwon!$A$3),Dropdwon!$B$3,Dropdwon!$B$4))</f>
        <v>#VALUE!</v>
      </c>
      <c r="O27" s="170" t="e">
        <f t="shared" si="6"/>
        <v>#VALUE!</v>
      </c>
      <c r="P27" s="198" t="e">
        <f t="shared" si="0"/>
        <v>#VALUE!</v>
      </c>
      <c r="Q27" s="171" t="e">
        <f>IF(AND(W27&lt;&gt;"",W27&lt;&gt;"verpflichtende FoBi",W27&lt;&gt;"förderliche FoBi"),R27,IF(AND(W27="verpflichtende FoBi",SUM(E27+I27+M27-O27)&lt;=Dropdwon!$A$5),SUM(E27+I27+M27-O27),IF(AND(W27="förderliche FoBi",SUM(E27+I27+M27-O27)&lt;=Dropdwon!$A$5,SUM(E27+I27+M27-O27)&lt;=R27),SUM(E27+I27+M27-O27),IF(AND(W27="förderliche FoBi",SUM(E27+I27+M27-O27)&gt;R27),R27,IF(AND(X27="GD",SUM(E27+I27+M27-O27)&gt;T27),T27,IF(AND(X27="GD",SUM(E27+I27+M27-O27)&lt;R27),SUM(E27+I27+M27-O27),IF(AND(X27="GD",E27=""),S27,IF(AND(X27="GD",I27=""),S27,IF(AND(X27="GD",M27=""),S27,IF(SUM(E27+I27+M27-O27)&gt;Dropdwon!$A$5,Dropdwon!$C$5,SUM(E27+I27+M27-O27)))))))))))</f>
        <v>#VALUE!</v>
      </c>
      <c r="R27" s="199" t="e">
        <f>IF(OR(X27="x",A27&lt;STAMMDATENBLATT!$B$32,A27&gt;STAMMDATENBLATT!$D$32),"0:00",IF(AND(X27="GD",S27&lt;T27),S27,IF(AND(X27="GD",S27&gt;T27),T27,S27)))</f>
        <v>#VALUE!</v>
      </c>
      <c r="S27" s="199" t="e">
        <f>IF(OR(X27="x",A27&lt;STAMMDATENBLATT!$B$32,A27&gt;STAMMDATENBLATT!$D$32),"0:00",IF(MOD(B27,2)=0,VLOOKUP(WEEKDAY(A27,2),STAMMDATENBLATT!H$28:J$34,3,FALSE),VLOOKUP(WEEKDAY(A27,2),STAMMDATENBLATT!H$38:J$44,3,FALSE)))</f>
        <v>#VALUE!</v>
      </c>
      <c r="T27" s="199" t="e">
        <f>IF(X27="GD",Feiertage!$E$21,"")</f>
        <v>#VALUE!</v>
      </c>
      <c r="U27" s="173" t="e">
        <f t="shared" si="5"/>
        <v>#VALUE!</v>
      </c>
      <c r="V27" s="174"/>
      <c r="W27" s="175"/>
      <c r="X27" s="176" t="e">
        <f>_xlfn.IFNA(VLOOKUP(A27,Feiertage!A:D,3,FALSE),"")</f>
        <v>#VALUE!</v>
      </c>
      <c r="Y27" s="153" t="e">
        <f>_xlfn.IFNA(VLOOKUP(A27,Feiertage!A:D,4,FALSE),"")</f>
        <v>#VALUE!</v>
      </c>
      <c r="Z27" s="177"/>
    </row>
    <row r="28" spans="1:26" x14ac:dyDescent="0.2">
      <c r="A28" s="164" t="e">
        <f t="shared" si="7"/>
        <v>#VALUE!</v>
      </c>
      <c r="B28" s="165" t="e">
        <f t="shared" si="1"/>
        <v>#VALUE!</v>
      </c>
      <c r="C28" s="166"/>
      <c r="D28" s="166"/>
      <c r="E28" s="197" t="e">
        <f t="shared" si="2"/>
        <v>#VALUE!</v>
      </c>
      <c r="F28" s="167" t="e">
        <f>IF(E28&lt;Dropdwon!$A$3,Dropdwon!$B$2,IF(AND(E28&lt;Dropdwon!$A$4,E28&gt;=Dropdwon!$A$3),Dropdwon!$B$3,Dropdwon!$B$4))</f>
        <v>#VALUE!</v>
      </c>
      <c r="G28" s="168"/>
      <c r="H28" s="168"/>
      <c r="I28" s="197" t="e">
        <f t="shared" si="3"/>
        <v>#VALUE!</v>
      </c>
      <c r="J28" s="167" t="e">
        <f>IF(I28&lt;Dropdwon!$A$3,Dropdwon!$B$2,IF(AND(I28&lt;Dropdwon!$A$4,I28&gt;=Dropdwon!$A$3),Dropdwon!$B$3,Dropdwon!$B$4))</f>
        <v>#VALUE!</v>
      </c>
      <c r="K28" s="169"/>
      <c r="L28" s="169"/>
      <c r="M28" s="197" t="e">
        <f t="shared" si="4"/>
        <v>#VALUE!</v>
      </c>
      <c r="N28" s="167" t="e">
        <f>IF(M28&lt;Dropdwon!$A$3,Dropdwon!$B$2,IF(AND(M28&lt;Dropdwon!$A$4,M28&gt;=Dropdwon!$A$3),Dropdwon!$B$3,Dropdwon!$B$4))</f>
        <v>#VALUE!</v>
      </c>
      <c r="O28" s="170" t="e">
        <f t="shared" si="6"/>
        <v>#VALUE!</v>
      </c>
      <c r="P28" s="198" t="e">
        <f t="shared" si="0"/>
        <v>#VALUE!</v>
      </c>
      <c r="Q28" s="171" t="e">
        <f>IF(AND(W28&lt;&gt;"",W28&lt;&gt;"verpflichtende FoBi",W28&lt;&gt;"förderliche FoBi"),R28,IF(AND(W28="verpflichtende FoBi",SUM(E28+I28+M28-O28)&lt;=Dropdwon!$A$5),SUM(E28+I28+M28-O28),IF(AND(W28="förderliche FoBi",SUM(E28+I28+M28-O28)&lt;=Dropdwon!$A$5,SUM(E28+I28+M28-O28)&lt;=R28),SUM(E28+I28+M28-O28),IF(AND(W28="förderliche FoBi",SUM(E28+I28+M28-O28)&gt;R28),R28,IF(AND(X28="GD",SUM(E28+I28+M28-O28)&gt;T28),T28,IF(AND(X28="GD",SUM(E28+I28+M28-O28)&lt;R28),SUM(E28+I28+M28-O28),IF(AND(X28="GD",E28=""),S28,IF(AND(X28="GD",I28=""),S28,IF(AND(X28="GD",M28=""),S28,IF(SUM(E28+I28+M28-O28)&gt;Dropdwon!$A$5,Dropdwon!$C$5,SUM(E28+I28+M28-O28)))))))))))</f>
        <v>#VALUE!</v>
      </c>
      <c r="R28" s="199" t="e">
        <f>IF(OR(X28="x",A28&lt;STAMMDATENBLATT!$B$32,A28&gt;STAMMDATENBLATT!$D$32),"0:00",IF(AND(X28="GD",S28&lt;T28),S28,IF(AND(X28="GD",S28&gt;T28),T28,S28)))</f>
        <v>#VALUE!</v>
      </c>
      <c r="S28" s="199" t="e">
        <f>IF(OR(X28="x",A28&lt;STAMMDATENBLATT!$B$32,A28&gt;STAMMDATENBLATT!$D$32),"0:00",IF(MOD(B28,2)=0,VLOOKUP(WEEKDAY(A28,2),STAMMDATENBLATT!H$28:J$34,3,FALSE),VLOOKUP(WEEKDAY(A28,2),STAMMDATENBLATT!H$38:J$44,3,FALSE)))</f>
        <v>#VALUE!</v>
      </c>
      <c r="T28" s="199" t="e">
        <f>IF(X28="GD",Feiertage!$E$21,"")</f>
        <v>#VALUE!</v>
      </c>
      <c r="U28" s="173" t="e">
        <f t="shared" si="5"/>
        <v>#VALUE!</v>
      </c>
      <c r="V28" s="174"/>
      <c r="W28" s="175"/>
      <c r="X28" s="176" t="e">
        <f>_xlfn.IFNA(VLOOKUP(A28,Feiertage!A:D,3,FALSE),"")</f>
        <v>#VALUE!</v>
      </c>
      <c r="Y28" s="153" t="e">
        <f>_xlfn.IFNA(VLOOKUP(A28,Feiertage!A:D,4,FALSE),"")</f>
        <v>#VALUE!</v>
      </c>
      <c r="Z28" s="179"/>
    </row>
    <row r="29" spans="1:26" x14ac:dyDescent="0.2">
      <c r="A29" s="164" t="e">
        <f t="shared" si="7"/>
        <v>#VALUE!</v>
      </c>
      <c r="B29" s="165" t="e">
        <f t="shared" si="1"/>
        <v>#VALUE!</v>
      </c>
      <c r="C29" s="166"/>
      <c r="D29" s="166"/>
      <c r="E29" s="197" t="e">
        <f t="shared" si="2"/>
        <v>#VALUE!</v>
      </c>
      <c r="F29" s="167" t="e">
        <f>IF(E29&lt;Dropdwon!$A$3,Dropdwon!$B$2,IF(AND(E29&lt;Dropdwon!$A$4,E29&gt;=Dropdwon!$A$3),Dropdwon!$B$3,Dropdwon!$B$4))</f>
        <v>#VALUE!</v>
      </c>
      <c r="G29" s="168"/>
      <c r="H29" s="168"/>
      <c r="I29" s="197" t="e">
        <f t="shared" si="3"/>
        <v>#VALUE!</v>
      </c>
      <c r="J29" s="167" t="e">
        <f>IF(I29&lt;Dropdwon!$A$3,Dropdwon!$B$2,IF(AND(I29&lt;Dropdwon!$A$4,I29&gt;=Dropdwon!$A$3),Dropdwon!$B$3,Dropdwon!$B$4))</f>
        <v>#VALUE!</v>
      </c>
      <c r="K29" s="169"/>
      <c r="L29" s="169"/>
      <c r="M29" s="197" t="e">
        <f t="shared" si="4"/>
        <v>#VALUE!</v>
      </c>
      <c r="N29" s="167" t="e">
        <f>IF(M29&lt;Dropdwon!$A$3,Dropdwon!$B$2,IF(AND(M29&lt;Dropdwon!$A$4,M29&gt;=Dropdwon!$A$3),Dropdwon!$B$3,Dropdwon!$B$4))</f>
        <v>#VALUE!</v>
      </c>
      <c r="O29" s="170" t="e">
        <f t="shared" si="6"/>
        <v>#VALUE!</v>
      </c>
      <c r="P29" s="198" t="e">
        <f t="shared" si="0"/>
        <v>#VALUE!</v>
      </c>
      <c r="Q29" s="171" t="e">
        <f>IF(AND(W29&lt;&gt;"",W29&lt;&gt;"verpflichtende FoBi",W29&lt;&gt;"förderliche FoBi"),R29,IF(AND(W29="verpflichtende FoBi",SUM(E29+I29+M29-O29)&lt;=Dropdwon!$A$5),SUM(E29+I29+M29-O29),IF(AND(W29="förderliche FoBi",SUM(E29+I29+M29-O29)&lt;=Dropdwon!$A$5,SUM(E29+I29+M29-O29)&lt;=R29),SUM(E29+I29+M29-O29),IF(AND(W29="förderliche FoBi",SUM(E29+I29+M29-O29)&gt;R29),R29,IF(AND(X29="GD",SUM(E29+I29+M29-O29)&gt;T29),T29,IF(AND(X29="GD",SUM(E29+I29+M29-O29)&lt;R29),SUM(E29+I29+M29-O29),IF(AND(X29="GD",E29=""),S29,IF(AND(X29="GD",I29=""),S29,IF(AND(X29="GD",M29=""),S29,IF(SUM(E29+I29+M29-O29)&gt;Dropdwon!$A$5,Dropdwon!$C$5,SUM(E29+I29+M29-O29)))))))))))</f>
        <v>#VALUE!</v>
      </c>
      <c r="R29" s="199" t="e">
        <f>IF(OR(X29="x",A29&lt;STAMMDATENBLATT!$B$32,A29&gt;STAMMDATENBLATT!$D$32),"0:00",IF(AND(X29="GD",S29&lt;T29),S29,IF(AND(X29="GD",S29&gt;T29),T29,S29)))</f>
        <v>#VALUE!</v>
      </c>
      <c r="S29" s="199" t="e">
        <f>IF(OR(X29="x",A29&lt;STAMMDATENBLATT!$B$32,A29&gt;STAMMDATENBLATT!$D$32),"0:00",IF(MOD(B29,2)=0,VLOOKUP(WEEKDAY(A29,2),STAMMDATENBLATT!H$28:J$34,3,FALSE),VLOOKUP(WEEKDAY(A29,2),STAMMDATENBLATT!H$38:J$44,3,FALSE)))</f>
        <v>#VALUE!</v>
      </c>
      <c r="T29" s="199" t="e">
        <f>IF(X29="GD",Feiertage!$E$21,"")</f>
        <v>#VALUE!</v>
      </c>
      <c r="U29" s="173" t="e">
        <f t="shared" si="5"/>
        <v>#VALUE!</v>
      </c>
      <c r="V29" s="174"/>
      <c r="W29" s="175"/>
      <c r="X29" s="176" t="e">
        <f>_xlfn.IFNA(VLOOKUP(A29,Feiertage!A:D,3,FALSE),"")</f>
        <v>#VALUE!</v>
      </c>
      <c r="Y29" s="153" t="e">
        <f>_xlfn.IFNA(VLOOKUP(A29,Feiertage!A:D,4,FALSE),"")</f>
        <v>#VALUE!</v>
      </c>
      <c r="Z29" s="182"/>
    </row>
    <row r="30" spans="1:26" x14ac:dyDescent="0.2">
      <c r="A30" s="164" t="e">
        <f t="shared" si="7"/>
        <v>#VALUE!</v>
      </c>
      <c r="B30" s="165" t="e">
        <f t="shared" si="1"/>
        <v>#VALUE!</v>
      </c>
      <c r="C30" s="166"/>
      <c r="D30" s="166"/>
      <c r="E30" s="197" t="e">
        <f t="shared" si="2"/>
        <v>#VALUE!</v>
      </c>
      <c r="F30" s="167" t="e">
        <f>IF(E30&lt;Dropdwon!$A$3,Dropdwon!$B$2,IF(AND(E30&lt;Dropdwon!$A$4,E30&gt;=Dropdwon!$A$3),Dropdwon!$B$3,Dropdwon!$B$4))</f>
        <v>#VALUE!</v>
      </c>
      <c r="G30" s="168"/>
      <c r="H30" s="168"/>
      <c r="I30" s="197" t="e">
        <f t="shared" si="3"/>
        <v>#VALUE!</v>
      </c>
      <c r="J30" s="167" t="e">
        <f>IF(I30&lt;Dropdwon!$A$3,Dropdwon!$B$2,IF(AND(I30&lt;Dropdwon!$A$4,I30&gt;=Dropdwon!$A$3),Dropdwon!$B$3,Dropdwon!$B$4))</f>
        <v>#VALUE!</v>
      </c>
      <c r="K30" s="169"/>
      <c r="L30" s="169"/>
      <c r="M30" s="197" t="e">
        <f t="shared" si="4"/>
        <v>#VALUE!</v>
      </c>
      <c r="N30" s="167" t="e">
        <f>IF(M30&lt;Dropdwon!$A$3,Dropdwon!$B$2,IF(AND(M30&lt;Dropdwon!$A$4,M30&gt;=Dropdwon!$A$3),Dropdwon!$B$3,Dropdwon!$B$4))</f>
        <v>#VALUE!</v>
      </c>
      <c r="O30" s="170" t="e">
        <f t="shared" si="6"/>
        <v>#VALUE!</v>
      </c>
      <c r="P30" s="198" t="e">
        <f t="shared" si="0"/>
        <v>#VALUE!</v>
      </c>
      <c r="Q30" s="171" t="e">
        <f>IF(AND(W30&lt;&gt;"",W30&lt;&gt;"verpflichtende FoBi",W30&lt;&gt;"förderliche FoBi"),R30,IF(AND(W30="verpflichtende FoBi",SUM(E30+I30+M30-O30)&lt;=Dropdwon!$A$5),SUM(E30+I30+M30-O30),IF(AND(W30="förderliche FoBi",SUM(E30+I30+M30-O30)&lt;=Dropdwon!$A$5,SUM(E30+I30+M30-O30)&lt;=R30),SUM(E30+I30+M30-O30),IF(AND(W30="förderliche FoBi",SUM(E30+I30+M30-O30)&gt;R30),R30,IF(AND(X30="GD",SUM(E30+I30+M30-O30)&gt;T30),T30,IF(AND(X30="GD",SUM(E30+I30+M30-O30)&lt;R30),SUM(E30+I30+M30-O30),IF(AND(X30="GD",E30=""),S30,IF(AND(X30="GD",I30=""),S30,IF(AND(X30="GD",M30=""),S30,IF(SUM(E30+I30+M30-O30)&gt;Dropdwon!$A$5,Dropdwon!$C$5,SUM(E30+I30+M30-O30)))))))))))</f>
        <v>#VALUE!</v>
      </c>
      <c r="R30" s="199" t="e">
        <f>IF(OR(X30="x",A30&lt;STAMMDATENBLATT!$B$32,A30&gt;STAMMDATENBLATT!$D$32),"0:00",IF(AND(X30="GD",S30&lt;T30),S30,IF(AND(X30="GD",S30&gt;T30),T30,S30)))</f>
        <v>#VALUE!</v>
      </c>
      <c r="S30" s="199" t="e">
        <f>IF(OR(X30="x",A30&lt;STAMMDATENBLATT!$B$32,A30&gt;STAMMDATENBLATT!$D$32),"0:00",IF(MOD(B30,2)=0,VLOOKUP(WEEKDAY(A30,2),STAMMDATENBLATT!H$28:J$34,3,FALSE),VLOOKUP(WEEKDAY(A30,2),STAMMDATENBLATT!H$38:J$44,3,FALSE)))</f>
        <v>#VALUE!</v>
      </c>
      <c r="T30" s="199" t="e">
        <f>IF(X30="GD",Feiertage!$E$21,"")</f>
        <v>#VALUE!</v>
      </c>
      <c r="U30" s="173" t="e">
        <f t="shared" si="5"/>
        <v>#VALUE!</v>
      </c>
      <c r="V30" s="174"/>
      <c r="W30" s="175"/>
      <c r="X30" s="176" t="e">
        <f>_xlfn.IFNA(VLOOKUP(A30,Feiertage!A:D,3,FALSE),"")</f>
        <v>#VALUE!</v>
      </c>
      <c r="Y30" s="153" t="e">
        <f>_xlfn.IFNA(VLOOKUP(A30,Feiertage!A:D,4,FALSE),"")</f>
        <v>#VALUE!</v>
      </c>
      <c r="Z30" s="182"/>
    </row>
    <row r="31" spans="1:26" x14ac:dyDescent="0.2">
      <c r="A31" s="164" t="e">
        <f t="shared" si="7"/>
        <v>#VALUE!</v>
      </c>
      <c r="B31" s="165" t="e">
        <f t="shared" si="1"/>
        <v>#VALUE!</v>
      </c>
      <c r="C31" s="166"/>
      <c r="D31" s="166"/>
      <c r="E31" s="197" t="e">
        <f t="shared" si="2"/>
        <v>#VALUE!</v>
      </c>
      <c r="F31" s="167" t="e">
        <f>IF(E31&lt;Dropdwon!$A$3,Dropdwon!$B$2,IF(AND(E31&lt;Dropdwon!$A$4,E31&gt;=Dropdwon!$A$3),Dropdwon!$B$3,Dropdwon!$B$4))</f>
        <v>#VALUE!</v>
      </c>
      <c r="G31" s="168"/>
      <c r="H31" s="168"/>
      <c r="I31" s="197" t="e">
        <f t="shared" si="3"/>
        <v>#VALUE!</v>
      </c>
      <c r="J31" s="167" t="e">
        <f>IF(I31&lt;Dropdwon!$A$3,Dropdwon!$B$2,IF(AND(I31&lt;Dropdwon!$A$4,I31&gt;=Dropdwon!$A$3),Dropdwon!$B$3,Dropdwon!$B$4))</f>
        <v>#VALUE!</v>
      </c>
      <c r="K31" s="169"/>
      <c r="L31" s="169"/>
      <c r="M31" s="197" t="e">
        <f t="shared" si="4"/>
        <v>#VALUE!</v>
      </c>
      <c r="N31" s="167" t="e">
        <f>IF(M31&lt;Dropdwon!$A$3,Dropdwon!$B$2,IF(AND(M31&lt;Dropdwon!$A$4,M31&gt;=Dropdwon!$A$3),Dropdwon!$B$3,Dropdwon!$B$4))</f>
        <v>#VALUE!</v>
      </c>
      <c r="O31" s="170" t="e">
        <f t="shared" si="6"/>
        <v>#VALUE!</v>
      </c>
      <c r="P31" s="198" t="e">
        <f t="shared" si="0"/>
        <v>#VALUE!</v>
      </c>
      <c r="Q31" s="171" t="e">
        <f>IF(AND(W31&lt;&gt;"",W31&lt;&gt;"verpflichtende FoBi",W31&lt;&gt;"förderliche FoBi"),R31,IF(AND(W31="verpflichtende FoBi",SUM(E31+I31+M31-O31)&lt;=Dropdwon!$A$5),SUM(E31+I31+M31-O31),IF(AND(W31="förderliche FoBi",SUM(E31+I31+M31-O31)&lt;=Dropdwon!$A$5,SUM(E31+I31+M31-O31)&lt;=R31),SUM(E31+I31+M31-O31),IF(AND(W31="förderliche FoBi",SUM(E31+I31+M31-O31)&gt;R31),R31,IF(AND(X31="GD",SUM(E31+I31+M31-O31)&gt;T31),T31,IF(AND(X31="GD",SUM(E31+I31+M31-O31)&lt;R31),SUM(E31+I31+M31-O31),IF(AND(X31="GD",E31=""),S31,IF(AND(X31="GD",I31=""),S31,IF(AND(X31="GD",M31=""),S31,IF(SUM(E31+I31+M31-O31)&gt;Dropdwon!$A$5,Dropdwon!$C$5,SUM(E31+I31+M31-O31)))))))))))</f>
        <v>#VALUE!</v>
      </c>
      <c r="R31" s="199" t="e">
        <f>IF(OR(X31="x",A31&lt;STAMMDATENBLATT!$B$32,A31&gt;STAMMDATENBLATT!$D$32),"0:00",IF(AND(X31="GD",S31&lt;T31),S31,IF(AND(X31="GD",S31&gt;T31),T31,S31)))</f>
        <v>#VALUE!</v>
      </c>
      <c r="S31" s="199" t="e">
        <f>IF(OR(X31="x",A31&lt;STAMMDATENBLATT!$B$32,A31&gt;STAMMDATENBLATT!$D$32),"0:00",IF(MOD(B31,2)=0,VLOOKUP(WEEKDAY(A31,2),STAMMDATENBLATT!H$28:J$34,3,FALSE),VLOOKUP(WEEKDAY(A31,2),STAMMDATENBLATT!H$38:J$44,3,FALSE)))</f>
        <v>#VALUE!</v>
      </c>
      <c r="T31" s="199" t="e">
        <f>IF(X31="GD",Feiertage!$E$21,"")</f>
        <v>#VALUE!</v>
      </c>
      <c r="U31" s="173" t="e">
        <f t="shared" si="5"/>
        <v>#VALUE!</v>
      </c>
      <c r="V31" s="174"/>
      <c r="W31" s="175"/>
      <c r="X31" s="176" t="e">
        <f>_xlfn.IFNA(VLOOKUP(A31,Feiertage!A:D,3,FALSE),"")</f>
        <v>#VALUE!</v>
      </c>
      <c r="Y31" s="153" t="e">
        <f>_xlfn.IFNA(VLOOKUP(A31,Feiertage!A:D,4,FALSE),"")</f>
        <v>#VALUE!</v>
      </c>
      <c r="Z31" s="179"/>
    </row>
    <row r="32" spans="1:26" x14ac:dyDescent="0.2">
      <c r="A32" s="164" t="e">
        <f t="shared" si="7"/>
        <v>#VALUE!</v>
      </c>
      <c r="B32" s="165" t="e">
        <f t="shared" si="1"/>
        <v>#VALUE!</v>
      </c>
      <c r="C32" s="166"/>
      <c r="D32" s="166"/>
      <c r="E32" s="197" t="e">
        <f t="shared" si="2"/>
        <v>#VALUE!</v>
      </c>
      <c r="F32" s="167" t="e">
        <f>IF(E32&lt;Dropdwon!$A$3,Dropdwon!$B$2,IF(AND(E32&lt;Dropdwon!$A$4,E32&gt;=Dropdwon!$A$3),Dropdwon!$B$3,Dropdwon!$B$4))</f>
        <v>#VALUE!</v>
      </c>
      <c r="G32" s="168"/>
      <c r="H32" s="168"/>
      <c r="I32" s="197" t="e">
        <f t="shared" si="3"/>
        <v>#VALUE!</v>
      </c>
      <c r="J32" s="167" t="e">
        <f>IF(I32&lt;Dropdwon!$A$3,Dropdwon!$B$2,IF(AND(I32&lt;Dropdwon!$A$4,I32&gt;=Dropdwon!$A$3),Dropdwon!$B$3,Dropdwon!$B$4))</f>
        <v>#VALUE!</v>
      </c>
      <c r="K32" s="169"/>
      <c r="L32" s="169"/>
      <c r="M32" s="197" t="e">
        <f t="shared" si="4"/>
        <v>#VALUE!</v>
      </c>
      <c r="N32" s="167" t="e">
        <f>IF(M32&lt;Dropdwon!$A$3,Dropdwon!$B$2,IF(AND(M32&lt;Dropdwon!$A$4,M32&gt;=Dropdwon!$A$3),Dropdwon!$B$3,Dropdwon!$B$4))</f>
        <v>#VALUE!</v>
      </c>
      <c r="O32" s="170" t="e">
        <f t="shared" si="6"/>
        <v>#VALUE!</v>
      </c>
      <c r="P32" s="198" t="e">
        <f t="shared" si="0"/>
        <v>#VALUE!</v>
      </c>
      <c r="Q32" s="171" t="e">
        <f>IF(AND(W32&lt;&gt;"",W32&lt;&gt;"verpflichtende FoBi",W32&lt;&gt;"förderliche FoBi"),R32,IF(AND(W32="verpflichtende FoBi",SUM(E32+I32+M32-O32)&lt;=Dropdwon!$A$5),SUM(E32+I32+M32-O32),IF(AND(W32="förderliche FoBi",SUM(E32+I32+M32-O32)&lt;=Dropdwon!$A$5,SUM(E32+I32+M32-O32)&lt;=R32),SUM(E32+I32+M32-O32),IF(AND(W32="förderliche FoBi",SUM(E32+I32+M32-O32)&gt;R32),R32,IF(AND(X32="GD",SUM(E32+I32+M32-O32)&gt;T32),T32,IF(AND(X32="GD",SUM(E32+I32+M32-O32)&lt;R32),SUM(E32+I32+M32-O32),IF(AND(X32="GD",E32=""),S32,IF(AND(X32="GD",I32=""),S32,IF(AND(X32="GD",M32=""),S32,IF(SUM(E32+I32+M32-O32)&gt;Dropdwon!$A$5,Dropdwon!$C$5,SUM(E32+I32+M32-O32)))))))))))</f>
        <v>#VALUE!</v>
      </c>
      <c r="R32" s="199" t="e">
        <f>IF(OR(X32="x",A32&lt;STAMMDATENBLATT!$B$32,A32&gt;STAMMDATENBLATT!$D$32),"0:00",IF(AND(X32="GD",S32&lt;T32),S32,IF(AND(X32="GD",S32&gt;T32),T32,S32)))</f>
        <v>#VALUE!</v>
      </c>
      <c r="S32" s="199" t="e">
        <f>IF(OR(X32="x",A32&lt;STAMMDATENBLATT!$B$32,A32&gt;STAMMDATENBLATT!$D$32),"0:00",IF(MOD(B32,2)=0,VLOOKUP(WEEKDAY(A32,2),STAMMDATENBLATT!H$28:J$34,3,FALSE),VLOOKUP(WEEKDAY(A32,2),STAMMDATENBLATT!H$38:J$44,3,FALSE)))</f>
        <v>#VALUE!</v>
      </c>
      <c r="T32" s="199" t="e">
        <f>IF(X32="GD",Feiertage!$E$21,"")</f>
        <v>#VALUE!</v>
      </c>
      <c r="U32" s="173" t="e">
        <f t="shared" si="5"/>
        <v>#VALUE!</v>
      </c>
      <c r="V32" s="174"/>
      <c r="W32" s="175"/>
      <c r="X32" s="176" t="e">
        <f>_xlfn.IFNA(VLOOKUP(A32,Feiertage!A:D,3,FALSE),"")</f>
        <v>#VALUE!</v>
      </c>
      <c r="Y32" s="153" t="e">
        <f>_xlfn.IFNA(VLOOKUP(A32,Feiertage!A:D,4,FALSE),"")</f>
        <v>#VALUE!</v>
      </c>
      <c r="Z32" s="182"/>
    </row>
    <row r="33" spans="1:26" x14ac:dyDescent="0.2">
      <c r="A33" s="164" t="e">
        <f t="shared" si="7"/>
        <v>#VALUE!</v>
      </c>
      <c r="B33" s="165" t="e">
        <f t="shared" si="1"/>
        <v>#VALUE!</v>
      </c>
      <c r="C33" s="166"/>
      <c r="D33" s="166"/>
      <c r="E33" s="197" t="e">
        <f t="shared" si="2"/>
        <v>#VALUE!</v>
      </c>
      <c r="F33" s="167" t="e">
        <f>IF(E33&lt;Dropdwon!$A$3,Dropdwon!$B$2,IF(AND(E33&lt;Dropdwon!$A$4,E33&gt;=Dropdwon!$A$3),Dropdwon!$B$3,Dropdwon!$B$4))</f>
        <v>#VALUE!</v>
      </c>
      <c r="G33" s="168"/>
      <c r="H33" s="168"/>
      <c r="I33" s="197" t="e">
        <f t="shared" si="3"/>
        <v>#VALUE!</v>
      </c>
      <c r="J33" s="167" t="e">
        <f>IF(I33&lt;Dropdwon!$A$3,Dropdwon!$B$2,IF(AND(I33&lt;Dropdwon!$A$4,I33&gt;=Dropdwon!$A$3),Dropdwon!$B$3,Dropdwon!$B$4))</f>
        <v>#VALUE!</v>
      </c>
      <c r="K33" s="169"/>
      <c r="L33" s="169"/>
      <c r="M33" s="197" t="e">
        <f t="shared" si="4"/>
        <v>#VALUE!</v>
      </c>
      <c r="N33" s="167" t="e">
        <f>IF(M33&lt;Dropdwon!$A$3,Dropdwon!$B$2,IF(AND(M33&lt;Dropdwon!$A$4,M33&gt;=Dropdwon!$A$3),Dropdwon!$B$3,Dropdwon!$B$4))</f>
        <v>#VALUE!</v>
      </c>
      <c r="O33" s="170" t="e">
        <f t="shared" si="6"/>
        <v>#VALUE!</v>
      </c>
      <c r="P33" s="198" t="e">
        <f t="shared" si="0"/>
        <v>#VALUE!</v>
      </c>
      <c r="Q33" s="171" t="e">
        <f>IF(AND(W33&lt;&gt;"",W33&lt;&gt;"verpflichtende FoBi",W33&lt;&gt;"förderliche FoBi"),R33,IF(AND(W33="verpflichtende FoBi",SUM(E33+I33+M33-O33)&lt;=Dropdwon!$A$5),SUM(E33+I33+M33-O33),IF(AND(W33="förderliche FoBi",SUM(E33+I33+M33-O33)&lt;=Dropdwon!$A$5,SUM(E33+I33+M33-O33)&lt;=R33),SUM(E33+I33+M33-O33),IF(AND(W33="förderliche FoBi",SUM(E33+I33+M33-O33)&gt;R33),R33,IF(AND(X33="GD",SUM(E33+I33+M33-O33)&gt;T33),T33,IF(AND(X33="GD",SUM(E33+I33+M33-O33)&lt;R33),SUM(E33+I33+M33-O33),IF(AND(X33="GD",E33=""),S33,IF(AND(X33="GD",I33=""),S33,IF(AND(X33="GD",M33=""),S33,IF(SUM(E33+I33+M33-O33)&gt;Dropdwon!$A$5,Dropdwon!$C$5,SUM(E33+I33+M33-O33)))))))))))</f>
        <v>#VALUE!</v>
      </c>
      <c r="R33" s="199" t="e">
        <f>IF(OR(X33="x",A33&lt;STAMMDATENBLATT!$B$32,A33&gt;STAMMDATENBLATT!$D$32),"0:00",IF(AND(X33="GD",S33&lt;T33),S33,IF(AND(X33="GD",S33&gt;T33),T33,S33)))</f>
        <v>#VALUE!</v>
      </c>
      <c r="S33" s="199" t="e">
        <f>IF(OR(X33="x",A33&lt;STAMMDATENBLATT!$B$32,A33&gt;STAMMDATENBLATT!$D$32),"0:00",IF(MOD(B33,2)=0,VLOOKUP(WEEKDAY(A33,2),STAMMDATENBLATT!H$28:J$34,3,FALSE),VLOOKUP(WEEKDAY(A33,2),STAMMDATENBLATT!H$38:J$44,3,FALSE)))</f>
        <v>#VALUE!</v>
      </c>
      <c r="T33" s="199" t="e">
        <f>IF(X33="GD",Feiertage!$E$21,"")</f>
        <v>#VALUE!</v>
      </c>
      <c r="U33" s="173" t="e">
        <f t="shared" si="5"/>
        <v>#VALUE!</v>
      </c>
      <c r="V33" s="174"/>
      <c r="W33" s="175"/>
      <c r="X33" s="176" t="e">
        <f>_xlfn.IFNA(VLOOKUP(A33,Feiertage!A:D,3,FALSE),"")</f>
        <v>#VALUE!</v>
      </c>
      <c r="Y33" s="153" t="e">
        <f>_xlfn.IFNA(VLOOKUP(A33,Feiertage!A:D,4,FALSE),"")</f>
        <v>#VALUE!</v>
      </c>
      <c r="Z33" s="182"/>
    </row>
    <row r="34" spans="1:26" x14ac:dyDescent="0.2">
      <c r="A34" s="164" t="e">
        <f t="shared" si="7"/>
        <v>#VALUE!</v>
      </c>
      <c r="B34" s="165" t="e">
        <f t="shared" si="1"/>
        <v>#VALUE!</v>
      </c>
      <c r="C34" s="166"/>
      <c r="D34" s="166"/>
      <c r="E34" s="197" t="e">
        <f t="shared" si="2"/>
        <v>#VALUE!</v>
      </c>
      <c r="F34" s="167" t="e">
        <f>IF(E34&lt;Dropdwon!$A$3,Dropdwon!$B$2,IF(AND(E34&lt;Dropdwon!$A$4,E34&gt;=Dropdwon!$A$3),Dropdwon!$B$3,Dropdwon!$B$4))</f>
        <v>#VALUE!</v>
      </c>
      <c r="G34" s="168"/>
      <c r="H34" s="168"/>
      <c r="I34" s="197" t="e">
        <f t="shared" si="3"/>
        <v>#VALUE!</v>
      </c>
      <c r="J34" s="167" t="e">
        <f>IF(I34&lt;Dropdwon!$A$3,Dropdwon!$B$2,IF(AND(I34&lt;Dropdwon!$A$4,I34&gt;=Dropdwon!$A$3),Dropdwon!$B$3,Dropdwon!$B$4))</f>
        <v>#VALUE!</v>
      </c>
      <c r="K34" s="169"/>
      <c r="L34" s="169"/>
      <c r="M34" s="197" t="e">
        <f t="shared" si="4"/>
        <v>#VALUE!</v>
      </c>
      <c r="N34" s="167" t="e">
        <f>IF(M34&lt;Dropdwon!$A$3,Dropdwon!$B$2,IF(AND(M34&lt;Dropdwon!$A$4,M34&gt;=Dropdwon!$A$3),Dropdwon!$B$3,Dropdwon!$B$4))</f>
        <v>#VALUE!</v>
      </c>
      <c r="O34" s="170" t="e">
        <f t="shared" si="6"/>
        <v>#VALUE!</v>
      </c>
      <c r="P34" s="198" t="e">
        <f t="shared" si="0"/>
        <v>#VALUE!</v>
      </c>
      <c r="Q34" s="171" t="e">
        <f>IF(AND(W34&lt;&gt;"",W34&lt;&gt;"verpflichtende FoBi",W34&lt;&gt;"förderliche FoBi"),R34,IF(AND(W34="verpflichtende FoBi",SUM(E34+I34+M34-O34)&lt;=Dropdwon!$A$5),SUM(E34+I34+M34-O34),IF(AND(W34="förderliche FoBi",SUM(E34+I34+M34-O34)&lt;=Dropdwon!$A$5,SUM(E34+I34+M34-O34)&lt;=R34),SUM(E34+I34+M34-O34),IF(AND(W34="förderliche FoBi",SUM(E34+I34+M34-O34)&gt;R34),R34,IF(AND(X34="GD",SUM(E34+I34+M34-O34)&gt;T34),T34,IF(AND(X34="GD",SUM(E34+I34+M34-O34)&lt;R34),SUM(E34+I34+M34-O34),IF(AND(X34="GD",E34=""),S34,IF(AND(X34="GD",I34=""),S34,IF(AND(X34="GD",M34=""),S34,IF(SUM(E34+I34+M34-O34)&gt;Dropdwon!$A$5,Dropdwon!$C$5,SUM(E34+I34+M34-O34)))))))))))</f>
        <v>#VALUE!</v>
      </c>
      <c r="R34" s="199" t="e">
        <f>IF(OR(X34="x",A34&lt;STAMMDATENBLATT!$B$32,A34&gt;STAMMDATENBLATT!$D$32),"0:00",IF(AND(X34="GD",S34&lt;T34),S34,IF(AND(X34="GD",S34&gt;T34),T34,S34)))</f>
        <v>#VALUE!</v>
      </c>
      <c r="S34" s="199" t="e">
        <f>IF(OR(X34="x",A34&lt;STAMMDATENBLATT!$B$32,A34&gt;STAMMDATENBLATT!$D$32),"0:00",IF(MOD(B34,2)=0,VLOOKUP(WEEKDAY(A34,2),STAMMDATENBLATT!H$28:J$34,3,FALSE),VLOOKUP(WEEKDAY(A34,2),STAMMDATENBLATT!H$38:J$44,3,FALSE)))</f>
        <v>#VALUE!</v>
      </c>
      <c r="T34" s="199" t="e">
        <f>IF(X34="GD",Feiertage!$E$21,"")</f>
        <v>#VALUE!</v>
      </c>
      <c r="U34" s="173" t="e">
        <f t="shared" si="5"/>
        <v>#VALUE!</v>
      </c>
      <c r="V34" s="174"/>
      <c r="W34" s="175"/>
      <c r="X34" s="176" t="e">
        <f>_xlfn.IFNA(VLOOKUP(A34,Feiertage!A:D,3,FALSE),"")</f>
        <v>#VALUE!</v>
      </c>
      <c r="Y34" s="153" t="e">
        <f>_xlfn.IFNA(VLOOKUP(A34,Feiertage!A:D,4,FALSE),"")</f>
        <v>#VALUE!</v>
      </c>
      <c r="Z34" s="179"/>
    </row>
    <row r="35" spans="1:26" x14ac:dyDescent="0.2">
      <c r="A35" s="164" t="e">
        <f t="shared" si="7"/>
        <v>#VALUE!</v>
      </c>
      <c r="B35" s="165" t="e">
        <f t="shared" si="1"/>
        <v>#VALUE!</v>
      </c>
      <c r="C35" s="166"/>
      <c r="D35" s="166"/>
      <c r="E35" s="197" t="e">
        <f t="shared" si="2"/>
        <v>#VALUE!</v>
      </c>
      <c r="F35" s="167" t="e">
        <f>IF(E35&lt;Dropdwon!$A$3,Dropdwon!$B$2,IF(AND(E35&lt;Dropdwon!$A$4,E35&gt;=Dropdwon!$A$3),Dropdwon!$B$3,Dropdwon!$B$4))</f>
        <v>#VALUE!</v>
      </c>
      <c r="G35" s="168"/>
      <c r="H35" s="168"/>
      <c r="I35" s="197" t="e">
        <f t="shared" si="3"/>
        <v>#VALUE!</v>
      </c>
      <c r="J35" s="167" t="e">
        <f>IF(I35&lt;Dropdwon!$A$3,Dropdwon!$B$2,IF(AND(I35&lt;Dropdwon!$A$4,I35&gt;=Dropdwon!$A$3),Dropdwon!$B$3,Dropdwon!$B$4))</f>
        <v>#VALUE!</v>
      </c>
      <c r="K35" s="169"/>
      <c r="L35" s="169"/>
      <c r="M35" s="197" t="e">
        <f t="shared" si="4"/>
        <v>#VALUE!</v>
      </c>
      <c r="N35" s="167" t="e">
        <f>IF(M35&lt;Dropdwon!$A$3,Dropdwon!$B$2,IF(AND(M35&lt;Dropdwon!$A$4,M35&gt;=Dropdwon!$A$3),Dropdwon!$B$3,Dropdwon!$B$4))</f>
        <v>#VALUE!</v>
      </c>
      <c r="O35" s="170" t="e">
        <f t="shared" si="6"/>
        <v>#VALUE!</v>
      </c>
      <c r="P35" s="198" t="e">
        <f t="shared" si="0"/>
        <v>#VALUE!</v>
      </c>
      <c r="Q35" s="171" t="e">
        <f>IF(AND(W35&lt;&gt;"",W35&lt;&gt;"verpflichtende FoBi",W35&lt;&gt;"förderliche FoBi"),R35,IF(AND(W35="verpflichtende FoBi",SUM(E35+I35+M35-O35)&lt;=Dropdwon!$A$5),SUM(E35+I35+M35-O35),IF(AND(W35="förderliche FoBi",SUM(E35+I35+M35-O35)&lt;=Dropdwon!$A$5,SUM(E35+I35+M35-O35)&lt;=R35),SUM(E35+I35+M35-O35),IF(AND(W35="förderliche FoBi",SUM(E35+I35+M35-O35)&gt;R35),R35,IF(AND(X35="GD",SUM(E35+I35+M35-O35)&gt;T35),T35,IF(AND(X35="GD",SUM(E35+I35+M35-O35)&lt;R35),SUM(E35+I35+M35-O35),IF(AND(X35="GD",E35=""),S35,IF(AND(X35="GD",I35=""),S35,IF(AND(X35="GD",M35=""),S35,IF(SUM(E35+I35+M35-O35)&gt;Dropdwon!$A$5,Dropdwon!$C$5,SUM(E35+I35+M35-O35)))))))))))</f>
        <v>#VALUE!</v>
      </c>
      <c r="R35" s="199" t="e">
        <f>IF(OR(X35="x",A35&lt;STAMMDATENBLATT!$B$32,A35&gt;STAMMDATENBLATT!$D$32),"0:00",IF(AND(X35="GD",S35&lt;T35),S35,IF(AND(X35="GD",S35&gt;T35),T35,S35)))</f>
        <v>#VALUE!</v>
      </c>
      <c r="S35" s="199" t="e">
        <f>IF(OR(X35="x",A35&lt;STAMMDATENBLATT!$B$32,A35&gt;STAMMDATENBLATT!$D$32),"0:00",IF(MOD(B35,2)=0,VLOOKUP(WEEKDAY(A35,2),STAMMDATENBLATT!H$28:J$34,3,FALSE),VLOOKUP(WEEKDAY(A35,2),STAMMDATENBLATT!H$38:J$44,3,FALSE)))</f>
        <v>#VALUE!</v>
      </c>
      <c r="T35" s="199" t="e">
        <f>IF(X35="GD",Feiertage!$E$21,"")</f>
        <v>#VALUE!</v>
      </c>
      <c r="U35" s="173" t="e">
        <f t="shared" si="5"/>
        <v>#VALUE!</v>
      </c>
      <c r="V35" s="174"/>
      <c r="W35" s="175"/>
      <c r="X35" s="176" t="e">
        <f>_xlfn.IFNA(VLOOKUP(A35,Feiertage!A:D,3,FALSE),"")</f>
        <v>#VALUE!</v>
      </c>
      <c r="Y35" s="153" t="e">
        <f>_xlfn.IFNA(VLOOKUP(A35,Feiertage!A:D,4,FALSE),"")</f>
        <v>#VALUE!</v>
      </c>
      <c r="Z35" s="182"/>
    </row>
    <row r="36" spans="1:26"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5"/>
      <c r="V36" s="176"/>
      <c r="X36" s="182"/>
    </row>
    <row r="37" spans="1:26" x14ac:dyDescent="0.2">
      <c r="C37" s="184"/>
      <c r="D37" s="184"/>
      <c r="E37" s="184"/>
      <c r="F37" s="184"/>
      <c r="G37" s="184"/>
      <c r="H37" s="184"/>
      <c r="I37" s="184"/>
      <c r="J37" s="184"/>
      <c r="K37" s="184"/>
      <c r="L37" s="184"/>
      <c r="M37" s="184"/>
      <c r="N37" s="184"/>
      <c r="P37" s="143"/>
      <c r="Q37" s="143"/>
      <c r="X37" s="185"/>
    </row>
    <row r="38" spans="1:26" ht="12.75" customHeight="1" x14ac:dyDescent="0.2">
      <c r="A38" s="366" t="s">
        <v>92</v>
      </c>
      <c r="B38" s="366"/>
      <c r="C38" s="186" t="e">
        <f>SUM(U$1+SUM(U$6:U$36)-U$38)</f>
        <v>#VALUE!</v>
      </c>
      <c r="D38" s="148"/>
      <c r="E38" s="148"/>
      <c r="F38" s="148"/>
      <c r="G38" s="366" t="s">
        <v>409</v>
      </c>
      <c r="H38" s="366"/>
      <c r="I38" s="366"/>
      <c r="J38" s="366"/>
      <c r="K38" s="366"/>
      <c r="L38" s="366"/>
      <c r="M38" s="366"/>
      <c r="N38" s="366"/>
      <c r="O38" s="366"/>
      <c r="P38" s="366"/>
      <c r="Q38" s="366"/>
      <c r="T38" s="160"/>
      <c r="U38" s="186">
        <f>SUMIF($V$6:$V$36,"ja",$U$6:$U$36)</f>
        <v>0</v>
      </c>
    </row>
    <row r="39" spans="1:26"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T39" s="163"/>
      <c r="U39" s="188">
        <f>U38*24</f>
        <v>0</v>
      </c>
      <c r="V39" s="156"/>
    </row>
    <row r="40" spans="1:26" x14ac:dyDescent="0.2">
      <c r="C40" s="148"/>
      <c r="D40" s="148"/>
      <c r="E40" s="148"/>
      <c r="F40" s="148"/>
      <c r="G40" s="148"/>
      <c r="H40" s="148"/>
      <c r="I40" s="148"/>
      <c r="J40" s="148"/>
      <c r="K40" s="148"/>
      <c r="L40" s="148"/>
      <c r="M40" s="148"/>
      <c r="N40" s="148"/>
      <c r="P40" s="143"/>
      <c r="Q40" s="143"/>
      <c r="U40" s="146" t="s">
        <v>88</v>
      </c>
    </row>
    <row r="41" spans="1:26" x14ac:dyDescent="0.2">
      <c r="A41" s="363"/>
      <c r="B41" s="363"/>
      <c r="C41" s="363"/>
      <c r="D41" s="179"/>
      <c r="E41" s="148"/>
      <c r="F41" s="148"/>
      <c r="G41" s="363"/>
      <c r="H41" s="363"/>
      <c r="I41" s="363"/>
      <c r="J41" s="363"/>
      <c r="K41" s="363"/>
      <c r="L41" s="363"/>
      <c r="M41" s="363"/>
      <c r="N41" s="363"/>
      <c r="O41" s="179"/>
      <c r="P41" s="179"/>
      <c r="Q41" s="179"/>
      <c r="R41" s="179"/>
      <c r="S41" s="179"/>
      <c r="T41" s="179"/>
      <c r="U41" s="363"/>
      <c r="V41" s="363"/>
      <c r="W41" s="363"/>
      <c r="X41" s="179"/>
    </row>
    <row r="42" spans="1:26" x14ac:dyDescent="0.2">
      <c r="A42" s="363"/>
      <c r="B42" s="363"/>
      <c r="C42" s="363"/>
      <c r="D42" s="179"/>
      <c r="E42" s="148"/>
      <c r="F42" s="148"/>
      <c r="G42" s="363"/>
      <c r="H42" s="363"/>
      <c r="I42" s="363"/>
      <c r="J42" s="363"/>
      <c r="K42" s="363"/>
      <c r="L42" s="363"/>
      <c r="M42" s="363"/>
      <c r="N42" s="363"/>
      <c r="O42" s="179"/>
      <c r="P42" s="179"/>
      <c r="Q42" s="179"/>
      <c r="R42" s="179"/>
      <c r="S42" s="179"/>
      <c r="T42" s="179"/>
      <c r="U42" s="363"/>
      <c r="V42" s="363"/>
      <c r="W42" s="363"/>
      <c r="X42" s="179"/>
    </row>
    <row r="43" spans="1:26" x14ac:dyDescent="0.2">
      <c r="A43" s="363"/>
      <c r="B43" s="363"/>
      <c r="C43" s="363"/>
      <c r="D43" s="179"/>
      <c r="E43" s="148"/>
      <c r="F43" s="148"/>
      <c r="G43" s="363"/>
      <c r="H43" s="363"/>
      <c r="I43" s="363"/>
      <c r="J43" s="363"/>
      <c r="K43" s="363"/>
      <c r="L43" s="363"/>
      <c r="M43" s="363"/>
      <c r="N43" s="363"/>
      <c r="O43" s="179"/>
      <c r="P43" s="179"/>
      <c r="Q43" s="179"/>
      <c r="R43" s="179"/>
      <c r="S43" s="179"/>
      <c r="T43" s="179"/>
      <c r="U43" s="363"/>
      <c r="V43" s="363"/>
      <c r="W43" s="363"/>
      <c r="X43" s="179"/>
    </row>
    <row r="44" spans="1:26" x14ac:dyDescent="0.2">
      <c r="A44" s="146" t="s">
        <v>74</v>
      </c>
      <c r="C44" s="148"/>
      <c r="D44" s="148"/>
      <c r="E44" s="148"/>
      <c r="F44" s="148"/>
      <c r="G44" s="146" t="s">
        <v>75</v>
      </c>
      <c r="H44" s="148"/>
      <c r="I44" s="148"/>
      <c r="J44" s="148"/>
      <c r="K44" s="148"/>
      <c r="L44" s="148"/>
      <c r="M44" s="148"/>
      <c r="O44" s="143"/>
      <c r="P44" s="143"/>
      <c r="S44" s="148"/>
      <c r="T44" s="148"/>
      <c r="U44" s="146" t="s">
        <v>89</v>
      </c>
      <c r="V44" s="148"/>
      <c r="W44" s="148"/>
      <c r="Z44" s="333" t="str">
        <f>STAMMDATENBLATT!$A$22</f>
        <v>Version: 01.2024.5</v>
      </c>
    </row>
    <row r="45" spans="1:26" x14ac:dyDescent="0.2">
      <c r="C45" s="148"/>
      <c r="D45" s="148"/>
      <c r="E45" s="148"/>
      <c r="F45" s="148"/>
      <c r="G45" s="148"/>
      <c r="H45" s="148"/>
      <c r="I45" s="148"/>
      <c r="J45" s="148"/>
      <c r="K45" s="148"/>
      <c r="L45" s="148"/>
      <c r="M45" s="148"/>
      <c r="N45" s="148"/>
      <c r="P45" s="143"/>
      <c r="Q45" s="143"/>
    </row>
    <row r="46" spans="1:26" x14ac:dyDescent="0.2">
      <c r="C46" s="148"/>
      <c r="D46" s="148"/>
      <c r="E46" s="148"/>
      <c r="F46" s="148"/>
      <c r="G46" s="148"/>
      <c r="H46" s="148"/>
      <c r="I46" s="148"/>
      <c r="J46" s="148"/>
      <c r="K46" s="148"/>
      <c r="L46" s="148"/>
      <c r="M46" s="148"/>
      <c r="N46" s="148"/>
      <c r="P46" s="143"/>
      <c r="Q46" s="143"/>
    </row>
    <row r="47" spans="1:26" x14ac:dyDescent="0.2">
      <c r="C47" s="148"/>
      <c r="D47" s="148"/>
      <c r="E47" s="148"/>
      <c r="F47" s="148"/>
      <c r="G47" s="148"/>
      <c r="H47" s="148"/>
      <c r="I47" s="148"/>
      <c r="J47" s="148"/>
      <c r="K47" s="148"/>
      <c r="L47" s="148"/>
      <c r="M47" s="148"/>
      <c r="N47" s="148"/>
      <c r="P47" s="143"/>
      <c r="Q47" s="143"/>
    </row>
    <row r="48" spans="1:26"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Rc9jFSApe0a+eorMl5MMqDLyOq+UGXxODRBqkG02osZQxJskycBJcfrjGQXLueulhaqBAUmdFsT74Dx89p+++Q==" saltValue="G5UBNqbhrV33QEVRft3dmA==" spinCount="100000" sheet="1" objects="1" scenarios="1"/>
  <mergeCells count="10">
    <mergeCell ref="U41:W43"/>
    <mergeCell ref="C1:H1"/>
    <mergeCell ref="A2:H2"/>
    <mergeCell ref="A3:H3"/>
    <mergeCell ref="A41:C43"/>
    <mergeCell ref="G41:N43"/>
    <mergeCell ref="A38:B38"/>
    <mergeCell ref="A39:B39"/>
    <mergeCell ref="G38:Q38"/>
    <mergeCell ref="H39:Q39"/>
  </mergeCells>
  <conditionalFormatting sqref="A36:W36">
    <cfRule type="expression" dxfId="104" priority="27">
      <formula>$U36="x"</formula>
    </cfRule>
    <cfRule type="expression" dxfId="103" priority="28">
      <formula>WEEKDAY($A36,2)&gt;=6</formula>
    </cfRule>
  </conditionalFormatting>
  <conditionalFormatting sqref="A6:D35 F6:H35 J6:L35 N6:P35 R6:Z35">
    <cfRule type="expression" dxfId="102" priority="116">
      <formula>$X6="x"</formula>
    </cfRule>
    <cfRule type="expression" dxfId="101" priority="117">
      <formula>WEEKDAY($A6,2)&gt;=6</formula>
    </cfRule>
  </conditionalFormatting>
  <conditionalFormatting sqref="E6:E35">
    <cfRule type="expression" dxfId="100" priority="9">
      <formula>$X6="x"</formula>
    </cfRule>
    <cfRule type="expression" dxfId="99" priority="10">
      <formula>WEEKDAY($A6,2)&gt;=6</formula>
    </cfRule>
  </conditionalFormatting>
  <conditionalFormatting sqref="I6:I35">
    <cfRule type="expression" dxfId="98" priority="7">
      <formula>$X6="x"</formula>
    </cfRule>
    <cfRule type="expression" dxfId="97" priority="8">
      <formula>WEEKDAY($A6,2)&gt;=6</formula>
    </cfRule>
  </conditionalFormatting>
  <conditionalFormatting sqref="M6:M35">
    <cfRule type="expression" dxfId="96" priority="5">
      <formula>$X6="x"</formula>
    </cfRule>
    <cfRule type="expression" dxfId="95" priority="6">
      <formula>WEEKDAY($A6,2)&gt;=6</formula>
    </cfRule>
  </conditionalFormatting>
  <conditionalFormatting sqref="Q6:Q35">
    <cfRule type="expression" dxfId="94" priority="1">
      <formula>$X6="x"</formula>
    </cfRule>
    <cfRule type="expression" dxfId="93"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Dropdwon!$B$13:$B$14</xm:f>
          </x14:formula1>
          <xm:sqref>U36</xm:sqref>
        </x14:dataValidation>
        <x14:dataValidation type="list" allowBlank="1" showInputMessage="1" showErrorMessage="1" xr:uid="{00000000-0002-0000-0500-000001000000}">
          <x14:formula1>
            <xm:f>Dropdwon!$M$1:$M$2</xm:f>
          </x14:formula1>
          <xm:sqref>S36 V6:V35</xm:sqref>
        </x14:dataValidation>
        <x14:dataValidation type="list" allowBlank="1" showInputMessage="1" showErrorMessage="1" xr:uid="{00000000-0002-0000-0500-000002000000}">
          <x14:formula1>
            <xm:f>Dropdwon!$B$9:$B$14</xm:f>
          </x14:formula1>
          <xm:sqref>T36</xm:sqref>
        </x14:dataValidation>
        <x14:dataValidation type="list" allowBlank="1" showInputMessage="1" showErrorMessage="1" xr:uid="{00000000-0002-0000-0500-000003000000}">
          <x14:formula1>
            <xm:f>Dropdwon!$B$9:$B$22</xm:f>
          </x14:formula1>
          <xm:sqref>W6:W35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DATEVALUE("01.05."&amp;STAMMDATENBLATT!$D$27)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IF(STAMMDATENBLATT!E7&lt;=STAMMDATENBLATT!$D$35,STAMMDATENBLATT!E7,STAMMDATENBLATT!$D$35)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e">
        <f>_xlfn.IFNA(VLOOKUP(A6,Feiertage!A:D,3,FALSE),"")</f>
        <v>#VALUE!</v>
      </c>
      <c r="V6" s="153" t="e">
        <f>_xlfn.IFNA(VLOOKUP(A6,Feiertage!A:D,4,FALSE),"")</f>
        <v>#VALUE!</v>
      </c>
      <c r="W6" s="177"/>
    </row>
    <row r="7" spans="1:23" x14ac:dyDescent="0.2">
      <c r="A7" s="164" t="e">
        <f>A6+1</f>
        <v>#VALUE!</v>
      </c>
      <c r="B7" s="165" t="e">
        <f t="shared" ref="B7:B36" si="1">WEEKNUM(A7,21)</f>
        <v>#VALUE!</v>
      </c>
      <c r="C7" s="166"/>
      <c r="D7" s="166"/>
      <c r="E7" s="167" t="e">
        <f t="shared" ref="E7:E36" si="2">IF(AND(WEEKDAY($A7,2)=6,HOUR(C7)&gt;=13),SUM((D7-C7)*1.2),IF(WEEKDAY($A7,2)=7,SUM((D7-C7)*1.25),IF(AND($U7="x",$V7&lt;&gt;"Gründonnerstag"),SUM((D7-C7)*1.25),D7-C7)))</f>
        <v>#VALUE!</v>
      </c>
      <c r="F7" s="167" t="e">
        <f>IF(E7&lt;Dropdwon!$A$3,Dropdwon!$B$2,IF(AND(E7&lt;Dropdwon!$A$4,E7&gt;=Dropdwon!$A$3),Dropdwon!$B$3,Dropdwon!$B$4))</f>
        <v>#VALUE!</v>
      </c>
      <c r="G7" s="168"/>
      <c r="H7" s="168"/>
      <c r="I7" s="167" t="e">
        <f t="shared" ref="I7:I36" si="3">IF(AND(WEEKDAY($A7,2)=6,HOUR(G7)&gt;=13),SUM((H7-G7)*1.2),IF(WEEKDAY($A7,2)=7,SUM((H7-G7)*1.25),IF(AND($U7="x",$V7&lt;&gt;"Gründonnerstag"),SUM((H7-G7)*1.25),H7-G7)))</f>
        <v>#VALUE!</v>
      </c>
      <c r="J7" s="167" t="e">
        <f>IF(I7&lt;Dropdwon!$A$3,Dropdwon!$B$2,IF(AND(I7&lt;Dropdwon!$A$4,I7&gt;=Dropdwon!$A$3),Dropdwon!$B$3,Dropdwon!$B$4))</f>
        <v>#VALUE!</v>
      </c>
      <c r="K7" s="169"/>
      <c r="L7" s="169"/>
      <c r="M7" s="167" t="e">
        <f t="shared" ref="M7:M36"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6"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6"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 t="shared" si="4"/>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x14ac:dyDescent="0.2">
      <c r="A36" s="164" t="e">
        <f t="shared" si="6"/>
        <v>#VALUE!</v>
      </c>
      <c r="B36" s="165" t="e">
        <f t="shared" si="1"/>
        <v>#VALUE!</v>
      </c>
      <c r="C36" s="166"/>
      <c r="D36" s="166"/>
      <c r="E36" s="167" t="e">
        <f t="shared" si="2"/>
        <v>#VALUE!</v>
      </c>
      <c r="F36" s="167" t="e">
        <f>IF(E36&lt;Dropdwon!$A$3,Dropdwon!$B$2,IF(AND(E36&lt;Dropdwon!$A$4,E36&gt;=Dropdwon!$A$3),Dropdwon!$B$3,Dropdwon!$B$4))</f>
        <v>#VALUE!</v>
      </c>
      <c r="G36" s="168"/>
      <c r="H36" s="168"/>
      <c r="I36" s="167" t="e">
        <f t="shared" si="3"/>
        <v>#VALUE!</v>
      </c>
      <c r="J36" s="167" t="e">
        <f>IF(I36&lt;Dropdwon!$A$3,Dropdwon!$B$2,IF(AND(I36&lt;Dropdwon!$A$4,I36&gt;=Dropdwon!$A$3),Dropdwon!$B$3,Dropdwon!$B$4))</f>
        <v>#VALUE!</v>
      </c>
      <c r="K36" s="169"/>
      <c r="L36" s="169"/>
      <c r="M36" s="167" t="e">
        <f t="shared" si="4"/>
        <v>#VALUE!</v>
      </c>
      <c r="N36" s="167" t="e">
        <f>IF(M36&lt;Dropdwon!$A$3,Dropdwon!$B$2,IF(AND(M36&lt;Dropdwon!$A$4,M36&gt;=Dropdwon!$A$3),Dropdwon!$B$3,Dropdwon!$B$4))</f>
        <v>#VALUE!</v>
      </c>
      <c r="O36" s="170" t="e">
        <f t="shared" si="5"/>
        <v>#VALUE!</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e">
        <f>_xlfn.IFNA(VLOOKUP(A36,Feiertage!A:D,3,FALSE),"")</f>
        <v>#VALUE!</v>
      </c>
      <c r="V36" s="153" t="e">
        <f>_xlfn.IFNA(VLOOKUP(A36,Feiertage!A:D,4,FALSE),"")</f>
        <v>#VALUE!</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caSaKMyNpc0I30/mIyAe9ADmIGzvjtvXZiurNE1Vbhc7W7oxhAfc83hkKWb8+lBoceS1dXvZwtZkr87QTswTRQ==" saltValue="mMOF6LKZ3gl2M5sS15I+h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S36 U6:W36">
    <cfRule type="expression" dxfId="92" priority="21">
      <formula>$U6="x"</formula>
    </cfRule>
    <cfRule type="expression" dxfId="91" priority="22">
      <formula>WEEKDAY($A6,2)&gt;=6</formula>
    </cfRule>
  </conditionalFormatting>
  <conditionalFormatting sqref="E6:E36">
    <cfRule type="expression" dxfId="90" priority="13">
      <formula>$U6="x"</formula>
    </cfRule>
    <cfRule type="expression" dxfId="89" priority="14">
      <formula>WEEKDAY($A6,2)&gt;=6</formula>
    </cfRule>
  </conditionalFormatting>
  <conditionalFormatting sqref="I6:I36">
    <cfRule type="expression" dxfId="88" priority="11">
      <formula>$U6="x"</formula>
    </cfRule>
    <cfRule type="expression" dxfId="87" priority="12">
      <formula>WEEKDAY($A6,2)&gt;=6</formula>
    </cfRule>
  </conditionalFormatting>
  <conditionalFormatting sqref="M6:M36">
    <cfRule type="expression" dxfId="86" priority="9">
      <formula>$U6="x"</formula>
    </cfRule>
    <cfRule type="expression" dxfId="85" priority="10">
      <formula>WEEKDAY($A6,2)&gt;=6</formula>
    </cfRule>
  </conditionalFormatting>
  <conditionalFormatting sqref="T6:T36">
    <cfRule type="expression" dxfId="84" priority="5">
      <formula>$U6="x"</formula>
    </cfRule>
    <cfRule type="expression" dxfId="83" priority="6">
      <formula>WEEKDAY($A6,2)&gt;=6</formula>
    </cfRule>
  </conditionalFormatting>
  <conditionalFormatting sqref="P6:P36">
    <cfRule type="expression" dxfId="82" priority="1">
      <formula>$U6="x"</formula>
    </cfRule>
    <cfRule type="expression" dxfId="81"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Dropdwon!$M$1:$M$2</xm:f>
          </x14:formula1>
          <xm:sqref>S6:S36</xm:sqref>
        </x14:dataValidation>
        <x14:dataValidation type="list" allowBlank="1" showInputMessage="1" showErrorMessage="1" xr:uid="{00000000-0002-0000-0600-000001000000}">
          <x14:formula1>
            <xm:f>Dropdwon!$B$9:$B$22</xm:f>
          </x14:formula1>
          <xm:sqref>T6:T36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DATEVALUE("01.06."&amp;STAMMDATENBLATT!$D$27)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IF(STAMMDATENBLATT!E8&lt;=STAMMDATENBLATT!$D$35,STAMMDATENBLATT!E8,STAMMDATENBLATT!$D$35)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5" si="0">SUM(P6-Q6)</f>
        <v>#VALUE!</v>
      </c>
      <c r="S6" s="174"/>
      <c r="T6" s="175"/>
      <c r="U6" s="176" t="e">
        <f>_xlfn.IFNA(VLOOKUP(A6,Feiertage!A:D,3,FALSE),"")</f>
        <v>#VALUE!</v>
      </c>
      <c r="V6" s="153" t="e">
        <f>_xlfn.IFNA(VLOOKUP(A6,Feiertage!A:D,4,FALSE),"")</f>
        <v>#VALUE!</v>
      </c>
      <c r="W6" s="177"/>
    </row>
    <row r="7" spans="1:23" x14ac:dyDescent="0.2">
      <c r="A7" s="164" t="e">
        <f>A6+1</f>
        <v>#VALUE!</v>
      </c>
      <c r="B7" s="165" t="e">
        <f t="shared" ref="B7:B35" si="1">WEEKNUM(A7,21)</f>
        <v>#VALUE!</v>
      </c>
      <c r="C7" s="166"/>
      <c r="D7" s="166"/>
      <c r="E7" s="167" t="e">
        <f t="shared" ref="E7:E35" si="2">IF(AND(WEEKDAY($A7,2)=6,HOUR(C7)&gt;=13),SUM((D7-C7)*1.2),IF(WEEKDAY($A7,2)=7,SUM((D7-C7)*1.25),IF(AND($U7="x",$V7&lt;&gt;"Gründonnerstag"),SUM((D7-C7)*1.25),D7-C7)))</f>
        <v>#VALUE!</v>
      </c>
      <c r="F7" s="167" t="e">
        <f>IF(E7&lt;Dropdwon!$A$3,Dropdwon!$B$2,IF(AND(E7&lt;Dropdwon!$A$4,E7&gt;=Dropdwon!$A$3),Dropdwon!$B$3,Dropdwon!$B$4))</f>
        <v>#VALUE!</v>
      </c>
      <c r="G7" s="168"/>
      <c r="H7" s="168"/>
      <c r="I7" s="167" t="e">
        <f t="shared" ref="I7:I35" si="3">IF(AND(WEEKDAY($A7,2)=6,HOUR(G7)&gt;=13),SUM((H7-G7)*1.2),IF(WEEKDAY($A7,2)=7,SUM((H7-G7)*1.25),IF(AND($U7="x",$V7&lt;&gt;"Gründonnerstag"),SUM((H7-G7)*1.25),H7-G7)))</f>
        <v>#VALUE!</v>
      </c>
      <c r="J7" s="167" t="e">
        <f>IF(I7&lt;Dropdwon!$A$3,Dropdwon!$B$2,IF(AND(I7&lt;Dropdwon!$A$4,I7&gt;=Dropdwon!$A$3),Dropdwon!$B$3,Dropdwon!$B$4))</f>
        <v>#VALUE!</v>
      </c>
      <c r="K7" s="169"/>
      <c r="L7" s="169"/>
      <c r="M7" s="167" t="e">
        <f t="shared" ref="M7:M35"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5"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5"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 t="shared" si="4"/>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5"/>
      <c r="V36" s="176"/>
      <c r="X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Vm4YRkV/lc6nz5YgJg5Zzh9gMunUGBkfGQS4er6eGhYpRu6136b/EqPhvo0bI//YrdYINSJqKOOXBhfqscgd6Q==" saltValue="LFEWEBv78g3jkxrVZ69zPQ=="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5 F6:H35 J6:L35 N6:O35 U6:W35 Q6:S35">
    <cfRule type="expression" dxfId="80" priority="19">
      <formula>$U6="x"</formula>
    </cfRule>
    <cfRule type="expression" dxfId="79" priority="20">
      <formula>WEEKDAY($A6,2)&gt;=6</formula>
    </cfRule>
  </conditionalFormatting>
  <conditionalFormatting sqref="E6:E35">
    <cfRule type="expression" dxfId="78" priority="11">
      <formula>$U6="x"</formula>
    </cfRule>
    <cfRule type="expression" dxfId="77" priority="12">
      <formula>WEEKDAY($A6,2)&gt;=6</formula>
    </cfRule>
  </conditionalFormatting>
  <conditionalFormatting sqref="I6:I35">
    <cfRule type="expression" dxfId="76" priority="9">
      <formula>$U6="x"</formula>
    </cfRule>
    <cfRule type="expression" dxfId="75" priority="10">
      <formula>WEEKDAY($A6,2)&gt;=6</formula>
    </cfRule>
  </conditionalFormatting>
  <conditionalFormatting sqref="M6:M35">
    <cfRule type="expression" dxfId="74" priority="7">
      <formula>$U6="x"</formula>
    </cfRule>
    <cfRule type="expression" dxfId="73" priority="8">
      <formula>WEEKDAY($A6,2)&gt;=6</formula>
    </cfRule>
  </conditionalFormatting>
  <conditionalFormatting sqref="T6:T35">
    <cfRule type="expression" dxfId="72" priority="5">
      <formula>$U6="x"</formula>
    </cfRule>
    <cfRule type="expression" dxfId="71" priority="6">
      <formula>WEEKDAY($A6,2)&gt;=6</formula>
    </cfRule>
  </conditionalFormatting>
  <conditionalFormatting sqref="P6:P35">
    <cfRule type="expression" dxfId="70" priority="1">
      <formula>$U6="x"</formula>
    </cfRule>
    <cfRule type="expression" dxfId="69"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0000000}">
          <x14:formula1>
            <xm:f>Dropdwon!$M$1:$M$2</xm:f>
          </x14:formula1>
          <xm:sqref>S6:S36</xm:sqref>
        </x14:dataValidation>
        <x14:dataValidation type="list" allowBlank="1" showInputMessage="1" showErrorMessage="1" xr:uid="{00000000-0002-0000-0700-000001000000}">
          <x14:formula1>
            <xm:f>Dropdwon!$B$13:$B$14</xm:f>
          </x14:formula1>
          <xm:sqref>U36</xm:sqref>
        </x14:dataValidation>
        <x14:dataValidation type="list" allowBlank="1" showInputMessage="1" showErrorMessage="1" xr:uid="{00000000-0002-0000-0700-000002000000}">
          <x14:formula1>
            <xm:f>Dropdwon!$B$9:$B$14</xm:f>
          </x14:formula1>
          <xm:sqref>T36</xm:sqref>
        </x14:dataValidation>
        <x14:dataValidation type="list" allowBlank="1" showInputMessage="1" showErrorMessage="1" xr:uid="{00000000-0002-0000-0700-000003000000}">
          <x14:formula1>
            <xm:f>Dropdwon!$B$9:$B$22</xm:f>
          </x14:formula1>
          <xm:sqref>T6:T35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140625"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t="e">
        <f>DATEVALUE("01.07."&amp;STAMMDATENBLATT!$D$27)</f>
        <v>#VALUE!</v>
      </c>
      <c r="B1" s="137"/>
      <c r="C1" s="364" t="str">
        <f>STAMMDATENBLATT!B27</f>
        <v>Vorname Nachname</v>
      </c>
      <c r="D1" s="364"/>
      <c r="E1" s="364"/>
      <c r="F1" s="364"/>
      <c r="G1" s="364"/>
      <c r="H1" s="364"/>
      <c r="I1" s="138"/>
      <c r="J1" s="138"/>
      <c r="K1" s="139">
        <f>STAMMDATENBLATT!$B$30</f>
        <v>0</v>
      </c>
      <c r="L1" s="140" t="str">
        <f>IF(STAMMDATENBLATT!$B$29="","",STAMMDATENBLATT!$B$29)</f>
        <v/>
      </c>
      <c r="M1" s="138"/>
      <c r="N1" s="138"/>
      <c r="O1" s="141"/>
      <c r="Q1" s="143"/>
      <c r="R1" s="144" t="e">
        <f>IF(STAMMDATENBLATT!E9&lt;=STAMMDATENBLATT!$D$35,STAMMDATENBLATT!E9,STAMMDATENBLATT!$D$35)</f>
        <v>#VALUE!</v>
      </c>
      <c r="S1" s="145"/>
    </row>
    <row r="2" spans="1:23" ht="12.75" customHeight="1" x14ac:dyDescent="0.2">
      <c r="A2" s="362">
        <f>STAMMDATENBLATT!B26</f>
        <v>0</v>
      </c>
      <c r="B2" s="362"/>
      <c r="C2" s="362"/>
      <c r="D2" s="362"/>
      <c r="E2" s="362"/>
      <c r="F2" s="362"/>
      <c r="G2" s="362"/>
      <c r="H2" s="362"/>
      <c r="I2" s="148"/>
      <c r="J2" s="148"/>
      <c r="K2" s="148"/>
      <c r="L2" s="148"/>
      <c r="M2" s="148"/>
      <c r="N2" s="148"/>
      <c r="P2" s="143"/>
      <c r="Q2" s="143"/>
    </row>
    <row r="3" spans="1:23" ht="12.75" customHeight="1" x14ac:dyDescent="0.2">
      <c r="A3" s="362" t="e">
        <f>STAMMDATENBLATT!A26</f>
        <v>#N/A</v>
      </c>
      <c r="B3" s="362"/>
      <c r="C3" s="362"/>
      <c r="D3" s="362"/>
      <c r="E3" s="362"/>
      <c r="F3" s="362"/>
      <c r="G3" s="362"/>
      <c r="H3" s="362"/>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t="e">
        <f>A1</f>
        <v>#VALUE!</v>
      </c>
      <c r="B6" s="165" t="e">
        <f>WEEKNUM(A6,21)</f>
        <v>#VALUE!</v>
      </c>
      <c r="C6" s="166"/>
      <c r="D6" s="166"/>
      <c r="E6" s="167" t="e">
        <f>IF(AND(WEEKDAY($A6,2)=6,HOUR(C6)&gt;=13),SUM((D6-C6)*1.2),IF(WEEKDAY($A6,2)=7,SUM((D6-C6)*1.25),IF(AND($U6="x",$V6&lt;&gt;"Gründonnerstag"),SUM((D6-C6)*1.25),D6-C6)))</f>
        <v>#VALUE!</v>
      </c>
      <c r="F6" s="167" t="e">
        <f>IF(E6&lt;Dropdwon!$A$3,Dropdwon!$B$2,IF(AND(E6&lt;Dropdwon!$A$4,E6&gt;=Dropdwon!$A$3),Dropdwon!$B$3,Dropdwon!$B$4))</f>
        <v>#VALUE!</v>
      </c>
      <c r="G6" s="168"/>
      <c r="H6" s="168"/>
      <c r="I6" s="167" t="e">
        <f>IF(AND(WEEKDAY($A6,2)=6,HOUR(G6)&gt;=13),SUM((H6-G6)*1.2),IF(WEEKDAY($A6,2)=7,SUM((H6-G6)*1.25),IF(AND($U6="x",$V6&lt;&gt;"Gründonnerstag"),SUM((H6-G6)*1.25),H6-G6)))</f>
        <v>#VALUE!</v>
      </c>
      <c r="J6" s="167" t="e">
        <f>IF(I6&lt;Dropdwon!$A$3,Dropdwon!$B$2,IF(AND(I6&lt;Dropdwon!$A$4,I6&gt;=Dropdwon!$A$3),Dropdwon!$B$3,Dropdwon!$B$4))</f>
        <v>#VALUE!</v>
      </c>
      <c r="K6" s="169"/>
      <c r="L6" s="169"/>
      <c r="M6" s="167" t="e">
        <f>IF(AND(WEEKDAY($A6,2)=6,HOUR(K6)&gt;=13),SUM((L6-K6)*1.2),IF(WEEKDAY($A6,2)=7,SUM((L6-K6)*1.25),IF(AND($U6="x",$V6&lt;&gt;"Gründonnerstag"),SUM((L6-K6)*1.25),L6-K6)))</f>
        <v>#VALUE!</v>
      </c>
      <c r="N6" s="167" t="e">
        <f>IF(M6&lt;Dropdwon!$A$3,Dropdwon!$B$2,IF(AND(M6&lt;Dropdwon!$A$4,M6&gt;=Dropdwon!$A$3),Dropdwon!$B$3,Dropdwon!$B$4))</f>
        <v>#VALUE!</v>
      </c>
      <c r="O6" s="170" t="e">
        <f>F6+J6+N6</f>
        <v>#VALUE!</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e">
        <f>_xlfn.IFNA(VLOOKUP(A6,Feiertage!A:D,3,FALSE),"")</f>
        <v>#VALUE!</v>
      </c>
      <c r="V6" s="153" t="e">
        <f>_xlfn.IFNA(VLOOKUP(A6,Feiertage!A:D,4,FALSE),"")</f>
        <v>#VALUE!</v>
      </c>
      <c r="W6" s="177"/>
    </row>
    <row r="7" spans="1:23" x14ac:dyDescent="0.2">
      <c r="A7" s="164" t="e">
        <f>A6+1</f>
        <v>#VALUE!</v>
      </c>
      <c r="B7" s="165" t="e">
        <f t="shared" ref="B7:B36" si="1">WEEKNUM(A7,21)</f>
        <v>#VALUE!</v>
      </c>
      <c r="C7" s="166"/>
      <c r="D7" s="166"/>
      <c r="E7" s="167" t="e">
        <f t="shared" ref="E7:E36" si="2">IF(AND(WEEKDAY($A7,2)=6,HOUR(C7)&gt;=13),SUM((D7-C7)*1.2),IF(WEEKDAY($A7,2)=7,SUM((D7-C7)*1.25),IF(AND($U7="x",$V7&lt;&gt;"Gründonnerstag"),SUM((D7-C7)*1.25),D7-C7)))</f>
        <v>#VALUE!</v>
      </c>
      <c r="F7" s="167" t="e">
        <f>IF(E7&lt;Dropdwon!$A$3,Dropdwon!$B$2,IF(AND(E7&lt;Dropdwon!$A$4,E7&gt;=Dropdwon!$A$3),Dropdwon!$B$3,Dropdwon!$B$4))</f>
        <v>#VALUE!</v>
      </c>
      <c r="G7" s="168"/>
      <c r="H7" s="168"/>
      <c r="I7" s="167" t="e">
        <f t="shared" ref="I7:I36" si="3">IF(AND(WEEKDAY($A7,2)=6,HOUR(G7)&gt;=13),SUM((H7-G7)*1.2),IF(WEEKDAY($A7,2)=7,SUM((H7-G7)*1.25),IF(AND($U7="x",$V7&lt;&gt;"Gründonnerstag"),SUM((H7-G7)*1.25),H7-G7)))</f>
        <v>#VALUE!</v>
      </c>
      <c r="J7" s="167" t="e">
        <f>IF(I7&lt;Dropdwon!$A$3,Dropdwon!$B$2,IF(AND(I7&lt;Dropdwon!$A$4,I7&gt;=Dropdwon!$A$3),Dropdwon!$B$3,Dropdwon!$B$4))</f>
        <v>#VALUE!</v>
      </c>
      <c r="K7" s="169"/>
      <c r="L7" s="169"/>
      <c r="M7" s="167" t="e">
        <f t="shared" ref="M7:M36" si="4">IF(AND(WEEKDAY($A7,2)=6,HOUR(K7)&gt;=13),SUM((L7-K7)*1.2),IF(WEEKDAY($A7,2)=7,SUM((L7-K7)*1.25),IF(AND($U7="x",$V7&lt;&gt;"Gründonnerstag"),SUM((L7-K7)*1.25),L7-K7)))</f>
        <v>#VALUE!</v>
      </c>
      <c r="N7" s="167" t="e">
        <f>IF(M7&lt;Dropdwon!$A$3,Dropdwon!$B$2,IF(AND(M7&lt;Dropdwon!$A$4,M7&gt;=Dropdwon!$A$3),Dropdwon!$B$3,Dropdwon!$B$4))</f>
        <v>#VALUE!</v>
      </c>
      <c r="O7" s="170" t="e">
        <f>F7+J7+N7</f>
        <v>#VALUE!</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e">
        <f>_xlfn.IFNA(VLOOKUP(A7,Feiertage!A:D,3,FALSE),"")</f>
        <v>#VALUE!</v>
      </c>
      <c r="V7" s="153" t="e">
        <f>_xlfn.IFNA(VLOOKUP(A7,Feiertage!A:D,4,FALSE),"")</f>
        <v>#VALUE!</v>
      </c>
      <c r="W7" s="179"/>
    </row>
    <row r="8" spans="1:23" x14ac:dyDescent="0.2">
      <c r="A8" s="164" t="e">
        <f>A7+1</f>
        <v>#VALUE!</v>
      </c>
      <c r="B8" s="165" t="e">
        <f t="shared" si="1"/>
        <v>#VALUE!</v>
      </c>
      <c r="C8" s="166"/>
      <c r="D8" s="166"/>
      <c r="E8" s="167" t="e">
        <f t="shared" si="2"/>
        <v>#VALUE!</v>
      </c>
      <c r="F8" s="167" t="e">
        <f>IF(E8&lt;Dropdwon!$A$3,Dropdwon!$B$2,IF(AND(E8&lt;Dropdwon!$A$4,E8&gt;=Dropdwon!$A$3),Dropdwon!$B$3,Dropdwon!$B$4))</f>
        <v>#VALUE!</v>
      </c>
      <c r="G8" s="168"/>
      <c r="H8" s="168"/>
      <c r="I8" s="167" t="e">
        <f t="shared" si="3"/>
        <v>#VALUE!</v>
      </c>
      <c r="J8" s="167" t="e">
        <f>IF(I8&lt;Dropdwon!$A$3,Dropdwon!$B$2,IF(AND(I8&lt;Dropdwon!$A$4,I8&gt;=Dropdwon!$A$3),Dropdwon!$B$3,Dropdwon!$B$4))</f>
        <v>#VALUE!</v>
      </c>
      <c r="K8" s="169"/>
      <c r="L8" s="169"/>
      <c r="M8" s="167" t="e">
        <f t="shared" si="4"/>
        <v>#VALUE!</v>
      </c>
      <c r="N8" s="167" t="e">
        <f>IF(M8&lt;Dropdwon!$A$3,Dropdwon!$B$2,IF(AND(M8&lt;Dropdwon!$A$4,M8&gt;=Dropdwon!$A$3),Dropdwon!$B$3,Dropdwon!$B$4))</f>
        <v>#VALUE!</v>
      </c>
      <c r="O8" s="170" t="e">
        <f t="shared" ref="O8:O36" si="5">F8+J8+N8</f>
        <v>#VALUE!</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e">
        <f>_xlfn.IFNA(VLOOKUP(A8,Feiertage!A:D,3,FALSE),"")</f>
        <v>#VALUE!</v>
      </c>
      <c r="V8" s="153" t="e">
        <f>_xlfn.IFNA(VLOOKUP(A8,Feiertage!A:D,4,FALSE),"")</f>
        <v>#VALUE!</v>
      </c>
      <c r="W8" s="177"/>
    </row>
    <row r="9" spans="1:23" x14ac:dyDescent="0.2">
      <c r="A9" s="164" t="e">
        <f t="shared" ref="A9:A36" si="6">A8+1</f>
        <v>#VALUE!</v>
      </c>
      <c r="B9" s="165" t="e">
        <f t="shared" si="1"/>
        <v>#VALUE!</v>
      </c>
      <c r="C9" s="166"/>
      <c r="D9" s="166"/>
      <c r="E9" s="167" t="e">
        <f t="shared" si="2"/>
        <v>#VALUE!</v>
      </c>
      <c r="F9" s="167" t="e">
        <f>IF(E9&lt;Dropdwon!$A$3,Dropdwon!$B$2,IF(AND(E9&lt;Dropdwon!$A$4,E9&gt;=Dropdwon!$A$3),Dropdwon!$B$3,Dropdwon!$B$4))</f>
        <v>#VALUE!</v>
      </c>
      <c r="G9" s="168"/>
      <c r="H9" s="168"/>
      <c r="I9" s="167" t="e">
        <f t="shared" si="3"/>
        <v>#VALUE!</v>
      </c>
      <c r="J9" s="167" t="e">
        <f>IF(I9&lt;Dropdwon!$A$3,Dropdwon!$B$2,IF(AND(I9&lt;Dropdwon!$A$4,I9&gt;=Dropdwon!$A$3),Dropdwon!$B$3,Dropdwon!$B$4))</f>
        <v>#VALUE!</v>
      </c>
      <c r="K9" s="169"/>
      <c r="L9" s="169"/>
      <c r="M9" s="167" t="e">
        <f t="shared" si="4"/>
        <v>#VALUE!</v>
      </c>
      <c r="N9" s="167" t="e">
        <f>IF(M9&lt;Dropdwon!$A$3,Dropdwon!$B$2,IF(AND(M9&lt;Dropdwon!$A$4,M9&gt;=Dropdwon!$A$3),Dropdwon!$B$3,Dropdwon!$B$4))</f>
        <v>#VALUE!</v>
      </c>
      <c r="O9" s="170" t="e">
        <f t="shared" si="5"/>
        <v>#VALUE!</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e">
        <f>_xlfn.IFNA(VLOOKUP(A9,Feiertage!A:D,3,FALSE),"")</f>
        <v>#VALUE!</v>
      </c>
      <c r="V9" s="153" t="e">
        <f>_xlfn.IFNA(VLOOKUP(A9,Feiertage!A:D,4,FALSE),"")</f>
        <v>#VALUE!</v>
      </c>
      <c r="W9" s="177"/>
    </row>
    <row r="10" spans="1:23" x14ac:dyDescent="0.2">
      <c r="A10" s="164" t="e">
        <f t="shared" si="6"/>
        <v>#VALUE!</v>
      </c>
      <c r="B10" s="165" t="e">
        <f t="shared" si="1"/>
        <v>#VALUE!</v>
      </c>
      <c r="C10" s="166"/>
      <c r="D10" s="166"/>
      <c r="E10" s="167" t="e">
        <f t="shared" si="2"/>
        <v>#VALUE!</v>
      </c>
      <c r="F10" s="167" t="e">
        <f>IF(E10&lt;Dropdwon!$A$3,Dropdwon!$B$2,IF(AND(E10&lt;Dropdwon!$A$4,E10&gt;=Dropdwon!$A$3),Dropdwon!$B$3,Dropdwon!$B$4))</f>
        <v>#VALUE!</v>
      </c>
      <c r="G10" s="168"/>
      <c r="H10" s="168"/>
      <c r="I10" s="167" t="e">
        <f t="shared" si="3"/>
        <v>#VALUE!</v>
      </c>
      <c r="J10" s="167" t="e">
        <f>IF(I10&lt;Dropdwon!$A$3,Dropdwon!$B$2,IF(AND(I10&lt;Dropdwon!$A$4,I10&gt;=Dropdwon!$A$3),Dropdwon!$B$3,Dropdwon!$B$4))</f>
        <v>#VALUE!</v>
      </c>
      <c r="K10" s="169"/>
      <c r="L10" s="169"/>
      <c r="M10" s="167" t="e">
        <f t="shared" si="4"/>
        <v>#VALUE!</v>
      </c>
      <c r="N10" s="167" t="e">
        <f>IF(M10&lt;Dropdwon!$A$3,Dropdwon!$B$2,IF(AND(M10&lt;Dropdwon!$A$4,M10&gt;=Dropdwon!$A$3),Dropdwon!$B$3,Dropdwon!$B$4))</f>
        <v>#VALUE!</v>
      </c>
      <c r="O10" s="170" t="e">
        <f t="shared" si="5"/>
        <v>#VALUE!</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e">
        <f>_xlfn.IFNA(VLOOKUP(A10,Feiertage!A:D,3,FALSE),"")</f>
        <v>#VALUE!</v>
      </c>
      <c r="V10" s="153" t="e">
        <f>_xlfn.IFNA(VLOOKUP(A10,Feiertage!A:D,4,FALSE),"")</f>
        <v>#VALUE!</v>
      </c>
      <c r="W10" s="177"/>
    </row>
    <row r="11" spans="1:23" x14ac:dyDescent="0.2">
      <c r="A11" s="164" t="e">
        <f t="shared" si="6"/>
        <v>#VALUE!</v>
      </c>
      <c r="B11" s="165" t="e">
        <f t="shared" si="1"/>
        <v>#VALUE!</v>
      </c>
      <c r="C11" s="166"/>
      <c r="D11" s="166"/>
      <c r="E11" s="167" t="e">
        <f t="shared" si="2"/>
        <v>#VALUE!</v>
      </c>
      <c r="F11" s="167" t="e">
        <f>IF(E11&lt;Dropdwon!$A$3,Dropdwon!$B$2,IF(AND(E11&lt;Dropdwon!$A$4,E11&gt;=Dropdwon!$A$3),Dropdwon!$B$3,Dropdwon!$B$4))</f>
        <v>#VALUE!</v>
      </c>
      <c r="G11" s="168"/>
      <c r="H11" s="168"/>
      <c r="I11" s="167" t="e">
        <f t="shared" si="3"/>
        <v>#VALUE!</v>
      </c>
      <c r="J11" s="167" t="e">
        <f>IF(I11&lt;Dropdwon!$A$3,Dropdwon!$B$2,IF(AND(I11&lt;Dropdwon!$A$4,I11&gt;=Dropdwon!$A$3),Dropdwon!$B$3,Dropdwon!$B$4))</f>
        <v>#VALUE!</v>
      </c>
      <c r="K11" s="169"/>
      <c r="L11" s="169"/>
      <c r="M11" s="167" t="e">
        <f t="shared" si="4"/>
        <v>#VALUE!</v>
      </c>
      <c r="N11" s="167" t="e">
        <f>IF(M11&lt;Dropdwon!$A$3,Dropdwon!$B$2,IF(AND(M11&lt;Dropdwon!$A$4,M11&gt;=Dropdwon!$A$3),Dropdwon!$B$3,Dropdwon!$B$4))</f>
        <v>#VALUE!</v>
      </c>
      <c r="O11" s="170" t="e">
        <f t="shared" si="5"/>
        <v>#VALUE!</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e">
        <f>_xlfn.IFNA(VLOOKUP(A11,Feiertage!A:D,3,FALSE),"")</f>
        <v>#VALUE!</v>
      </c>
      <c r="V11" s="153" t="e">
        <f>_xlfn.IFNA(VLOOKUP(A11,Feiertage!A:D,4,FALSE),"")</f>
        <v>#VALUE!</v>
      </c>
      <c r="W11" s="179"/>
    </row>
    <row r="12" spans="1:23" x14ac:dyDescent="0.2">
      <c r="A12" s="164" t="e">
        <f t="shared" si="6"/>
        <v>#VALUE!</v>
      </c>
      <c r="B12" s="165" t="e">
        <f t="shared" si="1"/>
        <v>#VALUE!</v>
      </c>
      <c r="C12" s="166"/>
      <c r="D12" s="166"/>
      <c r="E12" s="167" t="e">
        <f t="shared" si="2"/>
        <v>#VALUE!</v>
      </c>
      <c r="F12" s="167" t="e">
        <f>IF(E12&lt;Dropdwon!$A$3,Dropdwon!$B$2,IF(AND(E12&lt;Dropdwon!$A$4,E12&gt;=Dropdwon!$A$3),Dropdwon!$B$3,Dropdwon!$B$4))</f>
        <v>#VALUE!</v>
      </c>
      <c r="G12" s="168"/>
      <c r="H12" s="168"/>
      <c r="I12" s="167" t="e">
        <f t="shared" si="3"/>
        <v>#VALUE!</v>
      </c>
      <c r="J12" s="167" t="e">
        <f>IF(I12&lt;Dropdwon!$A$3,Dropdwon!$B$2,IF(AND(I12&lt;Dropdwon!$A$4,I12&gt;=Dropdwon!$A$3),Dropdwon!$B$3,Dropdwon!$B$4))</f>
        <v>#VALUE!</v>
      </c>
      <c r="K12" s="169"/>
      <c r="L12" s="169"/>
      <c r="M12" s="167" t="e">
        <f t="shared" si="4"/>
        <v>#VALUE!</v>
      </c>
      <c r="N12" s="167" t="e">
        <f>IF(M12&lt;Dropdwon!$A$3,Dropdwon!$B$2,IF(AND(M12&lt;Dropdwon!$A$4,M12&gt;=Dropdwon!$A$3),Dropdwon!$B$3,Dropdwon!$B$4))</f>
        <v>#VALUE!</v>
      </c>
      <c r="O12" s="170" t="e">
        <f t="shared" si="5"/>
        <v>#VALUE!</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e">
        <f>_xlfn.IFNA(VLOOKUP(A12,Feiertage!A:D,3,FALSE),"")</f>
        <v>#VALUE!</v>
      </c>
      <c r="V12" s="153" t="e">
        <f>_xlfn.IFNA(VLOOKUP(A12,Feiertage!A:D,4,FALSE),"")</f>
        <v>#VALUE!</v>
      </c>
      <c r="W12" s="177"/>
    </row>
    <row r="13" spans="1:23" x14ac:dyDescent="0.2">
      <c r="A13" s="164" t="e">
        <f t="shared" si="6"/>
        <v>#VALUE!</v>
      </c>
      <c r="B13" s="165" t="e">
        <f t="shared" si="1"/>
        <v>#VALUE!</v>
      </c>
      <c r="C13" s="166"/>
      <c r="D13" s="166"/>
      <c r="E13" s="167" t="e">
        <f t="shared" si="2"/>
        <v>#VALUE!</v>
      </c>
      <c r="F13" s="167" t="e">
        <f>IF(E13&lt;Dropdwon!$A$3,Dropdwon!$B$2,IF(AND(E13&lt;Dropdwon!$A$4,E13&gt;=Dropdwon!$A$3),Dropdwon!$B$3,Dropdwon!$B$4))</f>
        <v>#VALUE!</v>
      </c>
      <c r="G13" s="168"/>
      <c r="H13" s="168"/>
      <c r="I13" s="167" t="e">
        <f t="shared" si="3"/>
        <v>#VALUE!</v>
      </c>
      <c r="J13" s="167" t="e">
        <f>IF(I13&lt;Dropdwon!$A$3,Dropdwon!$B$2,IF(AND(I13&lt;Dropdwon!$A$4,I13&gt;=Dropdwon!$A$3),Dropdwon!$B$3,Dropdwon!$B$4))</f>
        <v>#VALUE!</v>
      </c>
      <c r="K13" s="169"/>
      <c r="L13" s="169"/>
      <c r="M13" s="167" t="e">
        <f t="shared" si="4"/>
        <v>#VALUE!</v>
      </c>
      <c r="N13" s="167" t="e">
        <f>IF(M13&lt;Dropdwon!$A$3,Dropdwon!$B$2,IF(AND(M13&lt;Dropdwon!$A$4,M13&gt;=Dropdwon!$A$3),Dropdwon!$B$3,Dropdwon!$B$4))</f>
        <v>#VALUE!</v>
      </c>
      <c r="O13" s="170" t="e">
        <f t="shared" si="5"/>
        <v>#VALUE!</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e">
        <f>_xlfn.IFNA(VLOOKUP(A13,Feiertage!A:D,3,FALSE),"")</f>
        <v>#VALUE!</v>
      </c>
      <c r="V13" s="153" t="e">
        <f>_xlfn.IFNA(VLOOKUP(A13,Feiertage!A:D,4,FALSE),"")</f>
        <v>#VALUE!</v>
      </c>
      <c r="W13" s="177"/>
    </row>
    <row r="14" spans="1:23" x14ac:dyDescent="0.2">
      <c r="A14" s="164" t="e">
        <f t="shared" si="6"/>
        <v>#VALUE!</v>
      </c>
      <c r="B14" s="165" t="e">
        <f t="shared" si="1"/>
        <v>#VALUE!</v>
      </c>
      <c r="C14" s="166"/>
      <c r="D14" s="166"/>
      <c r="E14" s="167" t="e">
        <f t="shared" si="2"/>
        <v>#VALUE!</v>
      </c>
      <c r="F14" s="167" t="e">
        <f>IF(E14&lt;Dropdwon!$A$3,Dropdwon!$B$2,IF(AND(E14&lt;Dropdwon!$A$4,E14&gt;=Dropdwon!$A$3),Dropdwon!$B$3,Dropdwon!$B$4))</f>
        <v>#VALUE!</v>
      </c>
      <c r="G14" s="168"/>
      <c r="H14" s="168"/>
      <c r="I14" s="167" t="e">
        <f t="shared" si="3"/>
        <v>#VALUE!</v>
      </c>
      <c r="J14" s="167" t="e">
        <f>IF(I14&lt;Dropdwon!$A$3,Dropdwon!$B$2,IF(AND(I14&lt;Dropdwon!$A$4,I14&gt;=Dropdwon!$A$3),Dropdwon!$B$3,Dropdwon!$B$4))</f>
        <v>#VALUE!</v>
      </c>
      <c r="K14" s="169"/>
      <c r="L14" s="169"/>
      <c r="M14" s="167" t="e">
        <f t="shared" si="4"/>
        <v>#VALUE!</v>
      </c>
      <c r="N14" s="167" t="e">
        <f>IF(M14&lt;Dropdwon!$A$3,Dropdwon!$B$2,IF(AND(M14&lt;Dropdwon!$A$4,M14&gt;=Dropdwon!$A$3),Dropdwon!$B$3,Dropdwon!$B$4))</f>
        <v>#VALUE!</v>
      </c>
      <c r="O14" s="170" t="e">
        <f t="shared" si="5"/>
        <v>#VALUE!</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e">
        <f>_xlfn.IFNA(VLOOKUP(A14,Feiertage!A:D,3,FALSE),"")</f>
        <v>#VALUE!</v>
      </c>
      <c r="V14" s="153" t="e">
        <f>_xlfn.IFNA(VLOOKUP(A14,Feiertage!A:D,4,FALSE),"")</f>
        <v>#VALUE!</v>
      </c>
      <c r="W14" s="179"/>
    </row>
    <row r="15" spans="1:23" x14ac:dyDescent="0.2">
      <c r="A15" s="164" t="e">
        <f t="shared" si="6"/>
        <v>#VALUE!</v>
      </c>
      <c r="B15" s="165" t="e">
        <f t="shared" si="1"/>
        <v>#VALUE!</v>
      </c>
      <c r="C15" s="166"/>
      <c r="D15" s="166"/>
      <c r="E15" s="167" t="e">
        <f t="shared" si="2"/>
        <v>#VALUE!</v>
      </c>
      <c r="F15" s="167" t="e">
        <f>IF(E15&lt;Dropdwon!$A$3,Dropdwon!$B$2,IF(AND(E15&lt;Dropdwon!$A$4,E15&gt;=Dropdwon!$A$3),Dropdwon!$B$3,Dropdwon!$B$4))</f>
        <v>#VALUE!</v>
      </c>
      <c r="G15" s="168"/>
      <c r="H15" s="168"/>
      <c r="I15" s="167" t="e">
        <f t="shared" si="3"/>
        <v>#VALUE!</v>
      </c>
      <c r="J15" s="167" t="e">
        <f>IF(I15&lt;Dropdwon!$A$3,Dropdwon!$B$2,IF(AND(I15&lt;Dropdwon!$A$4,I15&gt;=Dropdwon!$A$3),Dropdwon!$B$3,Dropdwon!$B$4))</f>
        <v>#VALUE!</v>
      </c>
      <c r="K15" s="169"/>
      <c r="L15" s="169"/>
      <c r="M15" s="167" t="e">
        <f t="shared" si="4"/>
        <v>#VALUE!</v>
      </c>
      <c r="N15" s="167" t="e">
        <f>IF(M15&lt;Dropdwon!$A$3,Dropdwon!$B$2,IF(AND(M15&lt;Dropdwon!$A$4,M15&gt;=Dropdwon!$A$3),Dropdwon!$B$3,Dropdwon!$B$4))</f>
        <v>#VALUE!</v>
      </c>
      <c r="O15" s="170" t="e">
        <f t="shared" si="5"/>
        <v>#VALUE!</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e">
        <f>_xlfn.IFNA(VLOOKUP(A15,Feiertage!A:D,3,FALSE),"")</f>
        <v>#VALUE!</v>
      </c>
      <c r="V15" s="153" t="e">
        <f>_xlfn.IFNA(VLOOKUP(A15,Feiertage!A:D,4,FALSE),"")</f>
        <v>#VALUE!</v>
      </c>
      <c r="W15" s="182"/>
    </row>
    <row r="16" spans="1:23" x14ac:dyDescent="0.2">
      <c r="A16" s="164" t="e">
        <f t="shared" si="6"/>
        <v>#VALUE!</v>
      </c>
      <c r="B16" s="165" t="e">
        <f t="shared" si="1"/>
        <v>#VALUE!</v>
      </c>
      <c r="C16" s="166"/>
      <c r="D16" s="166"/>
      <c r="E16" s="167" t="e">
        <f t="shared" si="2"/>
        <v>#VALUE!</v>
      </c>
      <c r="F16" s="167" t="e">
        <f>IF(E16&lt;Dropdwon!$A$3,Dropdwon!$B$2,IF(AND(E16&lt;Dropdwon!$A$4,E16&gt;=Dropdwon!$A$3),Dropdwon!$B$3,Dropdwon!$B$4))</f>
        <v>#VALUE!</v>
      </c>
      <c r="G16" s="168"/>
      <c r="H16" s="168"/>
      <c r="I16" s="167" t="e">
        <f t="shared" si="3"/>
        <v>#VALUE!</v>
      </c>
      <c r="J16" s="167" t="e">
        <f>IF(I16&lt;Dropdwon!$A$3,Dropdwon!$B$2,IF(AND(I16&lt;Dropdwon!$A$4,I16&gt;=Dropdwon!$A$3),Dropdwon!$B$3,Dropdwon!$B$4))</f>
        <v>#VALUE!</v>
      </c>
      <c r="K16" s="169"/>
      <c r="L16" s="169"/>
      <c r="M16" s="167" t="e">
        <f t="shared" si="4"/>
        <v>#VALUE!</v>
      </c>
      <c r="N16" s="167" t="e">
        <f>IF(M16&lt;Dropdwon!$A$3,Dropdwon!$B$2,IF(AND(M16&lt;Dropdwon!$A$4,M16&gt;=Dropdwon!$A$3),Dropdwon!$B$3,Dropdwon!$B$4))</f>
        <v>#VALUE!</v>
      </c>
      <c r="O16" s="170" t="e">
        <f t="shared" si="5"/>
        <v>#VALUE!</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e">
        <f>_xlfn.IFNA(VLOOKUP(A16,Feiertage!A:D,3,FALSE),"")</f>
        <v>#VALUE!</v>
      </c>
      <c r="V16" s="153" t="e">
        <f>_xlfn.IFNA(VLOOKUP(A16,Feiertage!A:D,4,FALSE),"")</f>
        <v>#VALUE!</v>
      </c>
      <c r="W16" s="182"/>
    </row>
    <row r="17" spans="1:23" x14ac:dyDescent="0.2">
      <c r="A17" s="164" t="e">
        <f t="shared" si="6"/>
        <v>#VALUE!</v>
      </c>
      <c r="B17" s="165" t="e">
        <f t="shared" si="1"/>
        <v>#VALUE!</v>
      </c>
      <c r="C17" s="166"/>
      <c r="D17" s="166"/>
      <c r="E17" s="167" t="e">
        <f t="shared" si="2"/>
        <v>#VALUE!</v>
      </c>
      <c r="F17" s="167" t="e">
        <f>IF(E17&lt;Dropdwon!$A$3,Dropdwon!$B$2,IF(AND(E17&lt;Dropdwon!$A$4,E17&gt;=Dropdwon!$A$3),Dropdwon!$B$3,Dropdwon!$B$4))</f>
        <v>#VALUE!</v>
      </c>
      <c r="G17" s="168"/>
      <c r="H17" s="168"/>
      <c r="I17" s="167" t="e">
        <f t="shared" si="3"/>
        <v>#VALUE!</v>
      </c>
      <c r="J17" s="167" t="e">
        <f>IF(I17&lt;Dropdwon!$A$3,Dropdwon!$B$2,IF(AND(I17&lt;Dropdwon!$A$4,I17&gt;=Dropdwon!$A$3),Dropdwon!$B$3,Dropdwon!$B$4))</f>
        <v>#VALUE!</v>
      </c>
      <c r="K17" s="169"/>
      <c r="L17" s="169"/>
      <c r="M17" s="167" t="e">
        <f t="shared" si="4"/>
        <v>#VALUE!</v>
      </c>
      <c r="N17" s="167" t="e">
        <f>IF(M17&lt;Dropdwon!$A$3,Dropdwon!$B$2,IF(AND(M17&lt;Dropdwon!$A$4,M17&gt;=Dropdwon!$A$3),Dropdwon!$B$3,Dropdwon!$B$4))</f>
        <v>#VALUE!</v>
      </c>
      <c r="O17" s="170" t="e">
        <f t="shared" si="5"/>
        <v>#VALUE!</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e">
        <f>_xlfn.IFNA(VLOOKUP(A17,Feiertage!A:D,3,FALSE),"")</f>
        <v>#VALUE!</v>
      </c>
      <c r="V17" s="153" t="e">
        <f>_xlfn.IFNA(VLOOKUP(A17,Feiertage!A:D,4,FALSE),"")</f>
        <v>#VALUE!</v>
      </c>
      <c r="W17" s="182"/>
    </row>
    <row r="18" spans="1:23" x14ac:dyDescent="0.2">
      <c r="A18" s="164" t="e">
        <f t="shared" si="6"/>
        <v>#VALUE!</v>
      </c>
      <c r="B18" s="165" t="e">
        <f t="shared" si="1"/>
        <v>#VALUE!</v>
      </c>
      <c r="C18" s="166"/>
      <c r="D18" s="166"/>
      <c r="E18" s="167" t="e">
        <f t="shared" si="2"/>
        <v>#VALUE!</v>
      </c>
      <c r="F18" s="167" t="e">
        <f>IF(E18&lt;Dropdwon!$A$3,Dropdwon!$B$2,IF(AND(E18&lt;Dropdwon!$A$4,E18&gt;=Dropdwon!$A$3),Dropdwon!$B$3,Dropdwon!$B$4))</f>
        <v>#VALUE!</v>
      </c>
      <c r="G18" s="168"/>
      <c r="H18" s="168"/>
      <c r="I18" s="167" t="e">
        <f t="shared" si="3"/>
        <v>#VALUE!</v>
      </c>
      <c r="J18" s="167" t="e">
        <f>IF(I18&lt;Dropdwon!$A$3,Dropdwon!$B$2,IF(AND(I18&lt;Dropdwon!$A$4,I18&gt;=Dropdwon!$A$3),Dropdwon!$B$3,Dropdwon!$B$4))</f>
        <v>#VALUE!</v>
      </c>
      <c r="K18" s="169"/>
      <c r="L18" s="169"/>
      <c r="M18" s="167" t="e">
        <f t="shared" si="4"/>
        <v>#VALUE!</v>
      </c>
      <c r="N18" s="167" t="e">
        <f>IF(M18&lt;Dropdwon!$A$3,Dropdwon!$B$2,IF(AND(M18&lt;Dropdwon!$A$4,M18&gt;=Dropdwon!$A$3),Dropdwon!$B$3,Dropdwon!$B$4))</f>
        <v>#VALUE!</v>
      </c>
      <c r="O18" s="170" t="e">
        <f t="shared" si="5"/>
        <v>#VALUE!</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e">
        <f>_xlfn.IFNA(VLOOKUP(A18,Feiertage!A:D,3,FALSE),"")</f>
        <v>#VALUE!</v>
      </c>
      <c r="V18" s="153" t="e">
        <f>_xlfn.IFNA(VLOOKUP(A18,Feiertage!A:D,4,FALSE),"")</f>
        <v>#VALUE!</v>
      </c>
      <c r="W18" s="182"/>
    </row>
    <row r="19" spans="1:23" x14ac:dyDescent="0.2">
      <c r="A19" s="164" t="e">
        <f t="shared" si="6"/>
        <v>#VALUE!</v>
      </c>
      <c r="B19" s="165" t="e">
        <f t="shared" si="1"/>
        <v>#VALUE!</v>
      </c>
      <c r="C19" s="166"/>
      <c r="D19" s="166"/>
      <c r="E19" s="167" t="e">
        <f t="shared" si="2"/>
        <v>#VALUE!</v>
      </c>
      <c r="F19" s="167" t="e">
        <f>IF(E19&lt;Dropdwon!$A$3,Dropdwon!$B$2,IF(AND(E19&lt;Dropdwon!$A$4,E19&gt;=Dropdwon!$A$3),Dropdwon!$B$3,Dropdwon!$B$4))</f>
        <v>#VALUE!</v>
      </c>
      <c r="G19" s="168"/>
      <c r="H19" s="168"/>
      <c r="I19" s="167" t="e">
        <f t="shared" si="3"/>
        <v>#VALUE!</v>
      </c>
      <c r="J19" s="167" t="e">
        <f>IF(I19&lt;Dropdwon!$A$3,Dropdwon!$B$2,IF(AND(I19&lt;Dropdwon!$A$4,I19&gt;=Dropdwon!$A$3),Dropdwon!$B$3,Dropdwon!$B$4))</f>
        <v>#VALUE!</v>
      </c>
      <c r="K19" s="169"/>
      <c r="L19" s="169"/>
      <c r="M19" s="167" t="e">
        <f t="shared" si="4"/>
        <v>#VALUE!</v>
      </c>
      <c r="N19" s="167" t="e">
        <f>IF(M19&lt;Dropdwon!$A$3,Dropdwon!$B$2,IF(AND(M19&lt;Dropdwon!$A$4,M19&gt;=Dropdwon!$A$3),Dropdwon!$B$3,Dropdwon!$B$4))</f>
        <v>#VALUE!</v>
      </c>
      <c r="O19" s="170" t="e">
        <f t="shared" si="5"/>
        <v>#VALUE!</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e">
        <f>_xlfn.IFNA(VLOOKUP(A19,Feiertage!A:D,3,FALSE),"")</f>
        <v>#VALUE!</v>
      </c>
      <c r="V19" s="153" t="e">
        <f>_xlfn.IFNA(VLOOKUP(A19,Feiertage!A:D,4,FALSE),"")</f>
        <v>#VALUE!</v>
      </c>
      <c r="W19" s="182"/>
    </row>
    <row r="20" spans="1:23" x14ac:dyDescent="0.2">
      <c r="A20" s="164" t="e">
        <f t="shared" si="6"/>
        <v>#VALUE!</v>
      </c>
      <c r="B20" s="165" t="e">
        <f t="shared" si="1"/>
        <v>#VALUE!</v>
      </c>
      <c r="C20" s="166"/>
      <c r="D20" s="166"/>
      <c r="E20" s="167" t="e">
        <f t="shared" si="2"/>
        <v>#VALUE!</v>
      </c>
      <c r="F20" s="167" t="e">
        <f>IF(E20&lt;Dropdwon!$A$3,Dropdwon!$B$2,IF(AND(E20&lt;Dropdwon!$A$4,E20&gt;=Dropdwon!$A$3),Dropdwon!$B$3,Dropdwon!$B$4))</f>
        <v>#VALUE!</v>
      </c>
      <c r="G20" s="168"/>
      <c r="H20" s="168"/>
      <c r="I20" s="167" t="e">
        <f t="shared" si="3"/>
        <v>#VALUE!</v>
      </c>
      <c r="J20" s="167" t="e">
        <f>IF(I20&lt;Dropdwon!$A$3,Dropdwon!$B$2,IF(AND(I20&lt;Dropdwon!$A$4,I20&gt;=Dropdwon!$A$3),Dropdwon!$B$3,Dropdwon!$B$4))</f>
        <v>#VALUE!</v>
      </c>
      <c r="K20" s="169"/>
      <c r="L20" s="169"/>
      <c r="M20" s="167" t="e">
        <f t="shared" si="4"/>
        <v>#VALUE!</v>
      </c>
      <c r="N20" s="167" t="e">
        <f>IF(M20&lt;Dropdwon!$A$3,Dropdwon!$B$2,IF(AND(M20&lt;Dropdwon!$A$4,M20&gt;=Dropdwon!$A$3),Dropdwon!$B$3,Dropdwon!$B$4))</f>
        <v>#VALUE!</v>
      </c>
      <c r="O20" s="170" t="e">
        <f t="shared" si="5"/>
        <v>#VALUE!</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e">
        <f>_xlfn.IFNA(VLOOKUP(A20,Feiertage!A:D,3,FALSE),"")</f>
        <v>#VALUE!</v>
      </c>
      <c r="V20" s="153" t="e">
        <f>_xlfn.IFNA(VLOOKUP(A20,Feiertage!A:D,4,FALSE),"")</f>
        <v>#VALUE!</v>
      </c>
      <c r="W20" s="177"/>
    </row>
    <row r="21" spans="1:23" x14ac:dyDescent="0.2">
      <c r="A21" s="164" t="e">
        <f t="shared" si="6"/>
        <v>#VALUE!</v>
      </c>
      <c r="B21" s="165" t="e">
        <f t="shared" si="1"/>
        <v>#VALUE!</v>
      </c>
      <c r="C21" s="166"/>
      <c r="D21" s="166"/>
      <c r="E21" s="167" t="e">
        <f t="shared" si="2"/>
        <v>#VALUE!</v>
      </c>
      <c r="F21" s="167" t="e">
        <f>IF(E21&lt;Dropdwon!$A$3,Dropdwon!$B$2,IF(AND(E21&lt;Dropdwon!$A$4,E21&gt;=Dropdwon!$A$3),Dropdwon!$B$3,Dropdwon!$B$4))</f>
        <v>#VALUE!</v>
      </c>
      <c r="G21" s="168"/>
      <c r="H21" s="168"/>
      <c r="I21" s="167" t="e">
        <f t="shared" si="3"/>
        <v>#VALUE!</v>
      </c>
      <c r="J21" s="167" t="e">
        <f>IF(I21&lt;Dropdwon!$A$3,Dropdwon!$B$2,IF(AND(I21&lt;Dropdwon!$A$4,I21&gt;=Dropdwon!$A$3),Dropdwon!$B$3,Dropdwon!$B$4))</f>
        <v>#VALUE!</v>
      </c>
      <c r="K21" s="169"/>
      <c r="L21" s="169"/>
      <c r="M21" s="167" t="e">
        <f t="shared" si="4"/>
        <v>#VALUE!</v>
      </c>
      <c r="N21" s="167" t="e">
        <f>IF(M21&lt;Dropdwon!$A$3,Dropdwon!$B$2,IF(AND(M21&lt;Dropdwon!$A$4,M21&gt;=Dropdwon!$A$3),Dropdwon!$B$3,Dropdwon!$B$4))</f>
        <v>#VALUE!</v>
      </c>
      <c r="O21" s="170" t="e">
        <f t="shared" si="5"/>
        <v>#VALUE!</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e">
        <f>_xlfn.IFNA(VLOOKUP(A21,Feiertage!A:D,3,FALSE),"")</f>
        <v>#VALUE!</v>
      </c>
      <c r="V21" s="153" t="e">
        <f>_xlfn.IFNA(VLOOKUP(A21,Feiertage!A:D,4,FALSE),"")</f>
        <v>#VALUE!</v>
      </c>
      <c r="W21" s="179"/>
    </row>
    <row r="22" spans="1:23" x14ac:dyDescent="0.2">
      <c r="A22" s="164" t="e">
        <f t="shared" si="6"/>
        <v>#VALUE!</v>
      </c>
      <c r="B22" s="165" t="e">
        <f t="shared" si="1"/>
        <v>#VALUE!</v>
      </c>
      <c r="C22" s="166"/>
      <c r="D22" s="166"/>
      <c r="E22" s="167" t="e">
        <f t="shared" si="2"/>
        <v>#VALUE!</v>
      </c>
      <c r="F22" s="167" t="e">
        <f>IF(E22&lt;Dropdwon!$A$3,Dropdwon!$B$2,IF(AND(E22&lt;Dropdwon!$A$4,E22&gt;=Dropdwon!$A$3),Dropdwon!$B$3,Dropdwon!$B$4))</f>
        <v>#VALUE!</v>
      </c>
      <c r="G22" s="168"/>
      <c r="H22" s="168"/>
      <c r="I22" s="167" t="e">
        <f t="shared" si="3"/>
        <v>#VALUE!</v>
      </c>
      <c r="J22" s="167" t="e">
        <f>IF(I22&lt;Dropdwon!$A$3,Dropdwon!$B$2,IF(AND(I22&lt;Dropdwon!$A$4,I22&gt;=Dropdwon!$A$3),Dropdwon!$B$3,Dropdwon!$B$4))</f>
        <v>#VALUE!</v>
      </c>
      <c r="K22" s="169"/>
      <c r="L22" s="169"/>
      <c r="M22" s="167" t="e">
        <f t="shared" si="4"/>
        <v>#VALUE!</v>
      </c>
      <c r="N22" s="167" t="e">
        <f>IF(M22&lt;Dropdwon!$A$3,Dropdwon!$B$2,IF(AND(M22&lt;Dropdwon!$A$4,M22&gt;=Dropdwon!$A$3),Dropdwon!$B$3,Dropdwon!$B$4))</f>
        <v>#VALUE!</v>
      </c>
      <c r="O22" s="170" t="e">
        <f t="shared" si="5"/>
        <v>#VALUE!</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e">
        <f>_xlfn.IFNA(VLOOKUP(A22,Feiertage!A:D,3,FALSE),"")</f>
        <v>#VALUE!</v>
      </c>
      <c r="V22" s="153" t="e">
        <f>_xlfn.IFNA(VLOOKUP(A22,Feiertage!A:D,4,FALSE),"")</f>
        <v>#VALUE!</v>
      </c>
      <c r="W22" s="182"/>
    </row>
    <row r="23" spans="1:23" x14ac:dyDescent="0.2">
      <c r="A23" s="164" t="e">
        <f t="shared" si="6"/>
        <v>#VALUE!</v>
      </c>
      <c r="B23" s="165" t="e">
        <f t="shared" si="1"/>
        <v>#VALUE!</v>
      </c>
      <c r="C23" s="166"/>
      <c r="D23" s="166"/>
      <c r="E23" s="167" t="e">
        <f t="shared" si="2"/>
        <v>#VALUE!</v>
      </c>
      <c r="F23" s="167" t="e">
        <f>IF(E23&lt;Dropdwon!$A$3,Dropdwon!$B$2,IF(AND(E23&lt;Dropdwon!$A$4,E23&gt;=Dropdwon!$A$3),Dropdwon!$B$3,Dropdwon!$B$4))</f>
        <v>#VALUE!</v>
      </c>
      <c r="G23" s="168"/>
      <c r="H23" s="168"/>
      <c r="I23" s="167" t="e">
        <f t="shared" si="3"/>
        <v>#VALUE!</v>
      </c>
      <c r="J23" s="167" t="e">
        <f>IF(I23&lt;Dropdwon!$A$3,Dropdwon!$B$2,IF(AND(I23&lt;Dropdwon!$A$4,I23&gt;=Dropdwon!$A$3),Dropdwon!$B$3,Dropdwon!$B$4))</f>
        <v>#VALUE!</v>
      </c>
      <c r="K23" s="169"/>
      <c r="L23" s="169"/>
      <c r="M23" s="167" t="e">
        <f t="shared" si="4"/>
        <v>#VALUE!</v>
      </c>
      <c r="N23" s="167" t="e">
        <f>IF(M23&lt;Dropdwon!$A$3,Dropdwon!$B$2,IF(AND(M23&lt;Dropdwon!$A$4,M23&gt;=Dropdwon!$A$3),Dropdwon!$B$3,Dropdwon!$B$4))</f>
        <v>#VALUE!</v>
      </c>
      <c r="O23" s="170" t="e">
        <f t="shared" si="5"/>
        <v>#VALUE!</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e">
        <f>_xlfn.IFNA(VLOOKUP(A23,Feiertage!A:D,3,FALSE),"")</f>
        <v>#VALUE!</v>
      </c>
      <c r="V23" s="153" t="e">
        <f>_xlfn.IFNA(VLOOKUP(A23,Feiertage!A:D,4,FALSE),"")</f>
        <v>#VALUE!</v>
      </c>
      <c r="W23" s="182"/>
    </row>
    <row r="24" spans="1:23" x14ac:dyDescent="0.2">
      <c r="A24" s="164" t="e">
        <f t="shared" si="6"/>
        <v>#VALUE!</v>
      </c>
      <c r="B24" s="165" t="e">
        <f t="shared" si="1"/>
        <v>#VALUE!</v>
      </c>
      <c r="C24" s="166"/>
      <c r="D24" s="166"/>
      <c r="E24" s="167" t="e">
        <f t="shared" si="2"/>
        <v>#VALUE!</v>
      </c>
      <c r="F24" s="167" t="e">
        <f>IF(E24&lt;Dropdwon!$A$3,Dropdwon!$B$2,IF(AND(E24&lt;Dropdwon!$A$4,E24&gt;=Dropdwon!$A$3),Dropdwon!$B$3,Dropdwon!$B$4))</f>
        <v>#VALUE!</v>
      </c>
      <c r="G24" s="168"/>
      <c r="H24" s="168"/>
      <c r="I24" s="167" t="e">
        <f t="shared" si="3"/>
        <v>#VALUE!</v>
      </c>
      <c r="J24" s="167" t="e">
        <f>IF(I24&lt;Dropdwon!$A$3,Dropdwon!$B$2,IF(AND(I24&lt;Dropdwon!$A$4,I24&gt;=Dropdwon!$A$3),Dropdwon!$B$3,Dropdwon!$B$4))</f>
        <v>#VALUE!</v>
      </c>
      <c r="K24" s="169"/>
      <c r="L24" s="169"/>
      <c r="M24" s="167" t="e">
        <f t="shared" si="4"/>
        <v>#VALUE!</v>
      </c>
      <c r="N24" s="167" t="e">
        <f>IF(M24&lt;Dropdwon!$A$3,Dropdwon!$B$2,IF(AND(M24&lt;Dropdwon!$A$4,M24&gt;=Dropdwon!$A$3),Dropdwon!$B$3,Dropdwon!$B$4))</f>
        <v>#VALUE!</v>
      </c>
      <c r="O24" s="170" t="e">
        <f t="shared" si="5"/>
        <v>#VALUE!</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e">
        <f>_xlfn.IFNA(VLOOKUP(A24,Feiertage!A:D,3,FALSE),"")</f>
        <v>#VALUE!</v>
      </c>
      <c r="V24" s="153" t="e">
        <f>_xlfn.IFNA(VLOOKUP(A24,Feiertage!A:D,4,FALSE),"")</f>
        <v>#VALUE!</v>
      </c>
      <c r="W24" s="182"/>
    </row>
    <row r="25" spans="1:23" x14ac:dyDescent="0.2">
      <c r="A25" s="164" t="e">
        <f t="shared" si="6"/>
        <v>#VALUE!</v>
      </c>
      <c r="B25" s="165" t="e">
        <f t="shared" si="1"/>
        <v>#VALUE!</v>
      </c>
      <c r="C25" s="166"/>
      <c r="D25" s="166"/>
      <c r="E25" s="167" t="e">
        <f t="shared" si="2"/>
        <v>#VALUE!</v>
      </c>
      <c r="F25" s="167" t="e">
        <f>IF(E25&lt;Dropdwon!$A$3,Dropdwon!$B$2,IF(AND(E25&lt;Dropdwon!$A$4,E25&gt;=Dropdwon!$A$3),Dropdwon!$B$3,Dropdwon!$B$4))</f>
        <v>#VALUE!</v>
      </c>
      <c r="G25" s="168"/>
      <c r="H25" s="168"/>
      <c r="I25" s="167" t="e">
        <f t="shared" si="3"/>
        <v>#VALUE!</v>
      </c>
      <c r="J25" s="167" t="e">
        <f>IF(I25&lt;Dropdwon!$A$3,Dropdwon!$B$2,IF(AND(I25&lt;Dropdwon!$A$4,I25&gt;=Dropdwon!$A$3),Dropdwon!$B$3,Dropdwon!$B$4))</f>
        <v>#VALUE!</v>
      </c>
      <c r="K25" s="169"/>
      <c r="L25" s="169"/>
      <c r="M25" s="167" t="e">
        <f t="shared" si="4"/>
        <v>#VALUE!</v>
      </c>
      <c r="N25" s="167" t="e">
        <f>IF(M25&lt;Dropdwon!$A$3,Dropdwon!$B$2,IF(AND(M25&lt;Dropdwon!$A$4,M25&gt;=Dropdwon!$A$3),Dropdwon!$B$3,Dropdwon!$B$4))</f>
        <v>#VALUE!</v>
      </c>
      <c r="O25" s="170" t="e">
        <f t="shared" si="5"/>
        <v>#VALUE!</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e">
        <f>_xlfn.IFNA(VLOOKUP(A25,Feiertage!A:D,3,FALSE),"")</f>
        <v>#VALUE!</v>
      </c>
      <c r="V25" s="153" t="e">
        <f>_xlfn.IFNA(VLOOKUP(A25,Feiertage!A:D,4,FALSE),"")</f>
        <v>#VALUE!</v>
      </c>
      <c r="W25" s="182"/>
    </row>
    <row r="26" spans="1:23" x14ac:dyDescent="0.2">
      <c r="A26" s="164" t="e">
        <f t="shared" si="6"/>
        <v>#VALUE!</v>
      </c>
      <c r="B26" s="165" t="e">
        <f t="shared" si="1"/>
        <v>#VALUE!</v>
      </c>
      <c r="C26" s="166"/>
      <c r="D26" s="166"/>
      <c r="E26" s="167" t="e">
        <f t="shared" si="2"/>
        <v>#VALUE!</v>
      </c>
      <c r="F26" s="167" t="e">
        <f>IF(E26&lt;Dropdwon!$A$3,Dropdwon!$B$2,IF(AND(E26&lt;Dropdwon!$A$4,E26&gt;=Dropdwon!$A$3),Dropdwon!$B$3,Dropdwon!$B$4))</f>
        <v>#VALUE!</v>
      </c>
      <c r="G26" s="168"/>
      <c r="H26" s="168"/>
      <c r="I26" s="167" t="e">
        <f t="shared" si="3"/>
        <v>#VALUE!</v>
      </c>
      <c r="J26" s="167" t="e">
        <f>IF(I26&lt;Dropdwon!$A$3,Dropdwon!$B$2,IF(AND(I26&lt;Dropdwon!$A$4,I26&gt;=Dropdwon!$A$3),Dropdwon!$B$3,Dropdwon!$B$4))</f>
        <v>#VALUE!</v>
      </c>
      <c r="K26" s="169"/>
      <c r="L26" s="169"/>
      <c r="M26" s="167" t="e">
        <f t="shared" si="4"/>
        <v>#VALUE!</v>
      </c>
      <c r="N26" s="167" t="e">
        <f>IF(M26&lt;Dropdwon!$A$3,Dropdwon!$B$2,IF(AND(M26&lt;Dropdwon!$A$4,M26&gt;=Dropdwon!$A$3),Dropdwon!$B$3,Dropdwon!$B$4))</f>
        <v>#VALUE!</v>
      </c>
      <c r="O26" s="170" t="e">
        <f t="shared" si="5"/>
        <v>#VALUE!</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e">
        <f>_xlfn.IFNA(VLOOKUP(A26,Feiertage!A:D,3,FALSE),"")</f>
        <v>#VALUE!</v>
      </c>
      <c r="V26" s="153" t="e">
        <f>_xlfn.IFNA(VLOOKUP(A26,Feiertage!A:D,4,FALSE),"")</f>
        <v>#VALUE!</v>
      </c>
      <c r="W26" s="182"/>
    </row>
    <row r="27" spans="1:23" x14ac:dyDescent="0.2">
      <c r="A27" s="164" t="e">
        <f t="shared" si="6"/>
        <v>#VALUE!</v>
      </c>
      <c r="B27" s="165" t="e">
        <f t="shared" si="1"/>
        <v>#VALUE!</v>
      </c>
      <c r="C27" s="166"/>
      <c r="D27" s="166"/>
      <c r="E27" s="167" t="e">
        <f t="shared" si="2"/>
        <v>#VALUE!</v>
      </c>
      <c r="F27" s="167" t="e">
        <f>IF(E27&lt;Dropdwon!$A$3,Dropdwon!$B$2,IF(AND(E27&lt;Dropdwon!$A$4,E27&gt;=Dropdwon!$A$3),Dropdwon!$B$3,Dropdwon!$B$4))</f>
        <v>#VALUE!</v>
      </c>
      <c r="G27" s="168"/>
      <c r="H27" s="168"/>
      <c r="I27" s="167" t="e">
        <f t="shared" si="3"/>
        <v>#VALUE!</v>
      </c>
      <c r="J27" s="167" t="e">
        <f>IF(I27&lt;Dropdwon!$A$3,Dropdwon!$B$2,IF(AND(I27&lt;Dropdwon!$A$4,I27&gt;=Dropdwon!$A$3),Dropdwon!$B$3,Dropdwon!$B$4))</f>
        <v>#VALUE!</v>
      </c>
      <c r="K27" s="169"/>
      <c r="L27" s="169"/>
      <c r="M27" s="167" t="e">
        <f t="shared" si="4"/>
        <v>#VALUE!</v>
      </c>
      <c r="N27" s="167" t="e">
        <f>IF(M27&lt;Dropdwon!$A$3,Dropdwon!$B$2,IF(AND(M27&lt;Dropdwon!$A$4,M27&gt;=Dropdwon!$A$3),Dropdwon!$B$3,Dropdwon!$B$4))</f>
        <v>#VALUE!</v>
      </c>
      <c r="O27" s="170" t="e">
        <f t="shared" si="5"/>
        <v>#VALUE!</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e">
        <f>_xlfn.IFNA(VLOOKUP(A27,Feiertage!A:D,3,FALSE),"")</f>
        <v>#VALUE!</v>
      </c>
      <c r="V27" s="153" t="e">
        <f>_xlfn.IFNA(VLOOKUP(A27,Feiertage!A:D,4,FALSE),"")</f>
        <v>#VALUE!</v>
      </c>
      <c r="W27" s="177"/>
    </row>
    <row r="28" spans="1:23" x14ac:dyDescent="0.2">
      <c r="A28" s="164" t="e">
        <f t="shared" si="6"/>
        <v>#VALUE!</v>
      </c>
      <c r="B28" s="165" t="e">
        <f t="shared" si="1"/>
        <v>#VALUE!</v>
      </c>
      <c r="C28" s="166"/>
      <c r="D28" s="166"/>
      <c r="E28" s="167" t="e">
        <f t="shared" si="2"/>
        <v>#VALUE!</v>
      </c>
      <c r="F28" s="167" t="e">
        <f>IF(E28&lt;Dropdwon!$A$3,Dropdwon!$B$2,IF(AND(E28&lt;Dropdwon!$A$4,E28&gt;=Dropdwon!$A$3),Dropdwon!$B$3,Dropdwon!$B$4))</f>
        <v>#VALUE!</v>
      </c>
      <c r="G28" s="168"/>
      <c r="H28" s="168"/>
      <c r="I28" s="167" t="e">
        <f t="shared" si="3"/>
        <v>#VALUE!</v>
      </c>
      <c r="J28" s="167" t="e">
        <f>IF(I28&lt;Dropdwon!$A$3,Dropdwon!$B$2,IF(AND(I28&lt;Dropdwon!$A$4,I28&gt;=Dropdwon!$A$3),Dropdwon!$B$3,Dropdwon!$B$4))</f>
        <v>#VALUE!</v>
      </c>
      <c r="K28" s="169"/>
      <c r="L28" s="169"/>
      <c r="M28" s="167" t="e">
        <f t="shared" si="4"/>
        <v>#VALUE!</v>
      </c>
      <c r="N28" s="167" t="e">
        <f>IF(M28&lt;Dropdwon!$A$3,Dropdwon!$B$2,IF(AND(M28&lt;Dropdwon!$A$4,M28&gt;=Dropdwon!$A$3),Dropdwon!$B$3,Dropdwon!$B$4))</f>
        <v>#VALUE!</v>
      </c>
      <c r="O28" s="170" t="e">
        <f t="shared" si="5"/>
        <v>#VALUE!</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e">
        <f>_xlfn.IFNA(VLOOKUP(A28,Feiertage!A:D,3,FALSE),"")</f>
        <v>#VALUE!</v>
      </c>
      <c r="V28" s="153" t="e">
        <f>_xlfn.IFNA(VLOOKUP(A28,Feiertage!A:D,4,FALSE),"")</f>
        <v>#VALUE!</v>
      </c>
      <c r="W28" s="179"/>
    </row>
    <row r="29" spans="1:23" x14ac:dyDescent="0.2">
      <c r="A29" s="164" t="e">
        <f t="shared" si="6"/>
        <v>#VALUE!</v>
      </c>
      <c r="B29" s="165" t="e">
        <f t="shared" si="1"/>
        <v>#VALUE!</v>
      </c>
      <c r="C29" s="166"/>
      <c r="D29" s="166"/>
      <c r="E29" s="167" t="e">
        <f t="shared" si="2"/>
        <v>#VALUE!</v>
      </c>
      <c r="F29" s="167" t="e">
        <f>IF(E29&lt;Dropdwon!$A$3,Dropdwon!$B$2,IF(AND(E29&lt;Dropdwon!$A$4,E29&gt;=Dropdwon!$A$3),Dropdwon!$B$3,Dropdwon!$B$4))</f>
        <v>#VALUE!</v>
      </c>
      <c r="G29" s="168"/>
      <c r="H29" s="168"/>
      <c r="I29" s="167" t="e">
        <f t="shared" si="3"/>
        <v>#VALUE!</v>
      </c>
      <c r="J29" s="167" t="e">
        <f>IF(I29&lt;Dropdwon!$A$3,Dropdwon!$B$2,IF(AND(I29&lt;Dropdwon!$A$4,I29&gt;=Dropdwon!$A$3),Dropdwon!$B$3,Dropdwon!$B$4))</f>
        <v>#VALUE!</v>
      </c>
      <c r="K29" s="169"/>
      <c r="L29" s="169"/>
      <c r="M29" s="167" t="e">
        <f t="shared" si="4"/>
        <v>#VALUE!</v>
      </c>
      <c r="N29" s="167" t="e">
        <f>IF(M29&lt;Dropdwon!$A$3,Dropdwon!$B$2,IF(AND(M29&lt;Dropdwon!$A$4,M29&gt;=Dropdwon!$A$3),Dropdwon!$B$3,Dropdwon!$B$4))</f>
        <v>#VALUE!</v>
      </c>
      <c r="O29" s="170" t="e">
        <f t="shared" si="5"/>
        <v>#VALUE!</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e">
        <f>_xlfn.IFNA(VLOOKUP(A29,Feiertage!A:D,3,FALSE),"")</f>
        <v>#VALUE!</v>
      </c>
      <c r="V29" s="153" t="e">
        <f>_xlfn.IFNA(VLOOKUP(A29,Feiertage!A:D,4,FALSE),"")</f>
        <v>#VALUE!</v>
      </c>
      <c r="W29" s="182"/>
    </row>
    <row r="30" spans="1:23" x14ac:dyDescent="0.2">
      <c r="A30" s="164" t="e">
        <f t="shared" si="6"/>
        <v>#VALUE!</v>
      </c>
      <c r="B30" s="165" t="e">
        <f t="shared" si="1"/>
        <v>#VALUE!</v>
      </c>
      <c r="C30" s="166"/>
      <c r="D30" s="166"/>
      <c r="E30" s="167" t="e">
        <f t="shared" si="2"/>
        <v>#VALUE!</v>
      </c>
      <c r="F30" s="167" t="e">
        <f>IF(E30&lt;Dropdwon!$A$3,Dropdwon!$B$2,IF(AND(E30&lt;Dropdwon!$A$4,E30&gt;=Dropdwon!$A$3),Dropdwon!$B$3,Dropdwon!$B$4))</f>
        <v>#VALUE!</v>
      </c>
      <c r="G30" s="168"/>
      <c r="H30" s="168"/>
      <c r="I30" s="167" t="e">
        <f t="shared" si="3"/>
        <v>#VALUE!</v>
      </c>
      <c r="J30" s="167" t="e">
        <f>IF(I30&lt;Dropdwon!$A$3,Dropdwon!$B$2,IF(AND(I30&lt;Dropdwon!$A$4,I30&gt;=Dropdwon!$A$3),Dropdwon!$B$3,Dropdwon!$B$4))</f>
        <v>#VALUE!</v>
      </c>
      <c r="K30" s="169"/>
      <c r="L30" s="169"/>
      <c r="M30" s="167" t="e">
        <f t="shared" si="4"/>
        <v>#VALUE!</v>
      </c>
      <c r="N30" s="167" t="e">
        <f>IF(M30&lt;Dropdwon!$A$3,Dropdwon!$B$2,IF(AND(M30&lt;Dropdwon!$A$4,M30&gt;=Dropdwon!$A$3),Dropdwon!$B$3,Dropdwon!$B$4))</f>
        <v>#VALUE!</v>
      </c>
      <c r="O30" s="170" t="e">
        <f t="shared" si="5"/>
        <v>#VALUE!</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e">
        <f>_xlfn.IFNA(VLOOKUP(A30,Feiertage!A:D,3,FALSE),"")</f>
        <v>#VALUE!</v>
      </c>
      <c r="V30" s="153" t="e">
        <f>_xlfn.IFNA(VLOOKUP(A30,Feiertage!A:D,4,FALSE),"")</f>
        <v>#VALUE!</v>
      </c>
      <c r="W30" s="182"/>
    </row>
    <row r="31" spans="1:23" x14ac:dyDescent="0.2">
      <c r="A31" s="164" t="e">
        <f t="shared" si="6"/>
        <v>#VALUE!</v>
      </c>
      <c r="B31" s="165" t="e">
        <f t="shared" si="1"/>
        <v>#VALUE!</v>
      </c>
      <c r="C31" s="166"/>
      <c r="D31" s="166"/>
      <c r="E31" s="167" t="e">
        <f t="shared" si="2"/>
        <v>#VALUE!</v>
      </c>
      <c r="F31" s="167" t="e">
        <f>IF(E31&lt;Dropdwon!$A$3,Dropdwon!$B$2,IF(AND(E31&lt;Dropdwon!$A$4,E31&gt;=Dropdwon!$A$3),Dropdwon!$B$3,Dropdwon!$B$4))</f>
        <v>#VALUE!</v>
      </c>
      <c r="G31" s="168"/>
      <c r="H31" s="168"/>
      <c r="I31" s="167" t="e">
        <f t="shared" si="3"/>
        <v>#VALUE!</v>
      </c>
      <c r="J31" s="167" t="e">
        <f>IF(I31&lt;Dropdwon!$A$3,Dropdwon!$B$2,IF(AND(I31&lt;Dropdwon!$A$4,I31&gt;=Dropdwon!$A$3),Dropdwon!$B$3,Dropdwon!$B$4))</f>
        <v>#VALUE!</v>
      </c>
      <c r="K31" s="169"/>
      <c r="L31" s="169"/>
      <c r="M31" s="167" t="e">
        <f t="shared" si="4"/>
        <v>#VALUE!</v>
      </c>
      <c r="N31" s="167" t="e">
        <f>IF(M31&lt;Dropdwon!$A$3,Dropdwon!$B$2,IF(AND(M31&lt;Dropdwon!$A$4,M31&gt;=Dropdwon!$A$3),Dropdwon!$B$3,Dropdwon!$B$4))</f>
        <v>#VALUE!</v>
      </c>
      <c r="O31" s="170" t="e">
        <f t="shared" si="5"/>
        <v>#VALUE!</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e">
        <f>_xlfn.IFNA(VLOOKUP(A31,Feiertage!A:D,3,FALSE),"")</f>
        <v>#VALUE!</v>
      </c>
      <c r="V31" s="153" t="e">
        <f>_xlfn.IFNA(VLOOKUP(A31,Feiertage!A:D,4,FALSE),"")</f>
        <v>#VALUE!</v>
      </c>
      <c r="W31" s="179"/>
    </row>
    <row r="32" spans="1:23" x14ac:dyDescent="0.2">
      <c r="A32" s="164" t="e">
        <f t="shared" si="6"/>
        <v>#VALUE!</v>
      </c>
      <c r="B32" s="165" t="e">
        <f t="shared" si="1"/>
        <v>#VALUE!</v>
      </c>
      <c r="C32" s="166"/>
      <c r="D32" s="166"/>
      <c r="E32" s="167" t="e">
        <f t="shared" si="2"/>
        <v>#VALUE!</v>
      </c>
      <c r="F32" s="167" t="e">
        <f>IF(E32&lt;Dropdwon!$A$3,Dropdwon!$B$2,IF(AND(E32&lt;Dropdwon!$A$4,E32&gt;=Dropdwon!$A$3),Dropdwon!$B$3,Dropdwon!$B$4))</f>
        <v>#VALUE!</v>
      </c>
      <c r="G32" s="168"/>
      <c r="H32" s="168"/>
      <c r="I32" s="167" t="e">
        <f t="shared" si="3"/>
        <v>#VALUE!</v>
      </c>
      <c r="J32" s="167" t="e">
        <f>IF(I32&lt;Dropdwon!$A$3,Dropdwon!$B$2,IF(AND(I32&lt;Dropdwon!$A$4,I32&gt;=Dropdwon!$A$3),Dropdwon!$B$3,Dropdwon!$B$4))</f>
        <v>#VALUE!</v>
      </c>
      <c r="K32" s="169"/>
      <c r="L32" s="169"/>
      <c r="M32" s="167" t="e">
        <f t="shared" si="4"/>
        <v>#VALUE!</v>
      </c>
      <c r="N32" s="167" t="e">
        <f>IF(M32&lt;Dropdwon!$A$3,Dropdwon!$B$2,IF(AND(M32&lt;Dropdwon!$A$4,M32&gt;=Dropdwon!$A$3),Dropdwon!$B$3,Dropdwon!$B$4))</f>
        <v>#VALUE!</v>
      </c>
      <c r="O32" s="170" t="e">
        <f t="shared" si="5"/>
        <v>#VALUE!</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e">
        <f>_xlfn.IFNA(VLOOKUP(A32,Feiertage!A:D,3,FALSE),"")</f>
        <v>#VALUE!</v>
      </c>
      <c r="V32" s="153" t="e">
        <f>_xlfn.IFNA(VLOOKUP(A32,Feiertage!A:D,4,FALSE),"")</f>
        <v>#VALUE!</v>
      </c>
      <c r="W32" s="182"/>
    </row>
    <row r="33" spans="1:24" x14ac:dyDescent="0.2">
      <c r="A33" s="164" t="e">
        <f t="shared" si="6"/>
        <v>#VALUE!</v>
      </c>
      <c r="B33" s="165" t="e">
        <f t="shared" si="1"/>
        <v>#VALUE!</v>
      </c>
      <c r="C33" s="166"/>
      <c r="D33" s="166"/>
      <c r="E33" s="167" t="e">
        <f t="shared" si="2"/>
        <v>#VALUE!</v>
      </c>
      <c r="F33" s="167" t="e">
        <f>IF(E33&lt;Dropdwon!$A$3,Dropdwon!$B$2,IF(AND(E33&lt;Dropdwon!$A$4,E33&gt;=Dropdwon!$A$3),Dropdwon!$B$3,Dropdwon!$B$4))</f>
        <v>#VALUE!</v>
      </c>
      <c r="G33" s="168"/>
      <c r="H33" s="168"/>
      <c r="I33" s="167" t="e">
        <f t="shared" si="3"/>
        <v>#VALUE!</v>
      </c>
      <c r="J33" s="167" t="e">
        <f>IF(I33&lt;Dropdwon!$A$3,Dropdwon!$B$2,IF(AND(I33&lt;Dropdwon!$A$4,I33&gt;=Dropdwon!$A$3),Dropdwon!$B$3,Dropdwon!$B$4))</f>
        <v>#VALUE!</v>
      </c>
      <c r="K33" s="169"/>
      <c r="L33" s="169"/>
      <c r="M33" s="167" t="e">
        <f t="shared" si="4"/>
        <v>#VALUE!</v>
      </c>
      <c r="N33" s="167" t="e">
        <f>IF(M33&lt;Dropdwon!$A$3,Dropdwon!$B$2,IF(AND(M33&lt;Dropdwon!$A$4,M33&gt;=Dropdwon!$A$3),Dropdwon!$B$3,Dropdwon!$B$4))</f>
        <v>#VALUE!</v>
      </c>
      <c r="O33" s="170" t="e">
        <f t="shared" si="5"/>
        <v>#VALUE!</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e">
        <f>_xlfn.IFNA(VLOOKUP(A33,Feiertage!A:D,3,FALSE),"")</f>
        <v>#VALUE!</v>
      </c>
      <c r="V33" s="153" t="e">
        <f>_xlfn.IFNA(VLOOKUP(A33,Feiertage!A:D,4,FALSE),"")</f>
        <v>#VALUE!</v>
      </c>
      <c r="W33" s="182"/>
    </row>
    <row r="34" spans="1:24" x14ac:dyDescent="0.2">
      <c r="A34" s="164" t="e">
        <f t="shared" si="6"/>
        <v>#VALUE!</v>
      </c>
      <c r="B34" s="165" t="e">
        <f t="shared" si="1"/>
        <v>#VALUE!</v>
      </c>
      <c r="C34" s="166"/>
      <c r="D34" s="166"/>
      <c r="E34" s="167" t="e">
        <f t="shared" si="2"/>
        <v>#VALUE!</v>
      </c>
      <c r="F34" s="167" t="e">
        <f>IF(E34&lt;Dropdwon!$A$3,Dropdwon!$B$2,IF(AND(E34&lt;Dropdwon!$A$4,E34&gt;=Dropdwon!$A$3),Dropdwon!$B$3,Dropdwon!$B$4))</f>
        <v>#VALUE!</v>
      </c>
      <c r="G34" s="168"/>
      <c r="H34" s="168"/>
      <c r="I34" s="167" t="e">
        <f t="shared" si="3"/>
        <v>#VALUE!</v>
      </c>
      <c r="J34" s="167" t="e">
        <f>IF(I34&lt;Dropdwon!$A$3,Dropdwon!$B$2,IF(AND(I34&lt;Dropdwon!$A$4,I34&gt;=Dropdwon!$A$3),Dropdwon!$B$3,Dropdwon!$B$4))</f>
        <v>#VALUE!</v>
      </c>
      <c r="K34" s="169"/>
      <c r="L34" s="169"/>
      <c r="M34" s="167" t="e">
        <f t="shared" si="4"/>
        <v>#VALUE!</v>
      </c>
      <c r="N34" s="167" t="e">
        <f>IF(M34&lt;Dropdwon!$A$3,Dropdwon!$B$2,IF(AND(M34&lt;Dropdwon!$A$4,M34&gt;=Dropdwon!$A$3),Dropdwon!$B$3,Dropdwon!$B$4))</f>
        <v>#VALUE!</v>
      </c>
      <c r="O34" s="170" t="e">
        <f t="shared" si="5"/>
        <v>#VALUE!</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e">
        <f>_xlfn.IFNA(VLOOKUP(A34,Feiertage!A:D,3,FALSE),"")</f>
        <v>#VALUE!</v>
      </c>
      <c r="V34" s="153" t="e">
        <f>_xlfn.IFNA(VLOOKUP(A34,Feiertage!A:D,4,FALSE),"")</f>
        <v>#VALUE!</v>
      </c>
      <c r="W34" s="179"/>
    </row>
    <row r="35" spans="1:24" x14ac:dyDescent="0.2">
      <c r="A35" s="164" t="e">
        <f t="shared" si="6"/>
        <v>#VALUE!</v>
      </c>
      <c r="B35" s="165" t="e">
        <f t="shared" si="1"/>
        <v>#VALUE!</v>
      </c>
      <c r="C35" s="166"/>
      <c r="D35" s="166"/>
      <c r="E35" s="167" t="e">
        <f t="shared" si="2"/>
        <v>#VALUE!</v>
      </c>
      <c r="F35" s="167" t="e">
        <f>IF(E35&lt;Dropdwon!$A$3,Dropdwon!$B$2,IF(AND(E35&lt;Dropdwon!$A$4,E35&gt;=Dropdwon!$A$3),Dropdwon!$B$3,Dropdwon!$B$4))</f>
        <v>#VALUE!</v>
      </c>
      <c r="G35" s="168"/>
      <c r="H35" s="168"/>
      <c r="I35" s="167" t="e">
        <f t="shared" si="3"/>
        <v>#VALUE!</v>
      </c>
      <c r="J35" s="167" t="e">
        <f>IF(I35&lt;Dropdwon!$A$3,Dropdwon!$B$2,IF(AND(I35&lt;Dropdwon!$A$4,I35&gt;=Dropdwon!$A$3),Dropdwon!$B$3,Dropdwon!$B$4))</f>
        <v>#VALUE!</v>
      </c>
      <c r="K35" s="169"/>
      <c r="L35" s="169"/>
      <c r="M35" s="167" t="e">
        <f t="shared" si="4"/>
        <v>#VALUE!</v>
      </c>
      <c r="N35" s="167" t="e">
        <f>IF(M35&lt;Dropdwon!$A$3,Dropdwon!$B$2,IF(AND(M35&lt;Dropdwon!$A$4,M35&gt;=Dropdwon!$A$3),Dropdwon!$B$3,Dropdwon!$B$4))</f>
        <v>#VALUE!</v>
      </c>
      <c r="O35" s="170" t="e">
        <f t="shared" si="5"/>
        <v>#VALUE!</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e">
        <f>_xlfn.IFNA(VLOOKUP(A35,Feiertage!A:D,3,FALSE),"")</f>
        <v>#VALUE!</v>
      </c>
      <c r="V35" s="153" t="e">
        <f>_xlfn.IFNA(VLOOKUP(A35,Feiertage!A:D,4,FALSE),"")</f>
        <v>#VALUE!</v>
      </c>
      <c r="W35" s="182"/>
    </row>
    <row r="36" spans="1:24" x14ac:dyDescent="0.2">
      <c r="A36" s="164" t="e">
        <f t="shared" si="6"/>
        <v>#VALUE!</v>
      </c>
      <c r="B36" s="165" t="e">
        <f t="shared" si="1"/>
        <v>#VALUE!</v>
      </c>
      <c r="C36" s="166"/>
      <c r="D36" s="166"/>
      <c r="E36" s="167" t="e">
        <f t="shared" si="2"/>
        <v>#VALUE!</v>
      </c>
      <c r="F36" s="167" t="e">
        <f>IF(E36&lt;Dropdwon!$A$3,Dropdwon!$B$2,IF(AND(E36&lt;Dropdwon!$A$4,E36&gt;=Dropdwon!$A$3),Dropdwon!$B$3,Dropdwon!$B$4))</f>
        <v>#VALUE!</v>
      </c>
      <c r="G36" s="168"/>
      <c r="H36" s="168"/>
      <c r="I36" s="167" t="e">
        <f t="shared" si="3"/>
        <v>#VALUE!</v>
      </c>
      <c r="J36" s="167" t="e">
        <f>IF(I36&lt;Dropdwon!$A$3,Dropdwon!$B$2,IF(AND(I36&lt;Dropdwon!$A$4,I36&gt;=Dropdwon!$A$3),Dropdwon!$B$3,Dropdwon!$B$4))</f>
        <v>#VALUE!</v>
      </c>
      <c r="K36" s="169"/>
      <c r="L36" s="169"/>
      <c r="M36" s="167" t="e">
        <f t="shared" si="4"/>
        <v>#VALUE!</v>
      </c>
      <c r="N36" s="167" t="e">
        <f>IF(M36&lt;Dropdwon!$A$3,Dropdwon!$B$2,IF(AND(M36&lt;Dropdwon!$A$4,M36&gt;=Dropdwon!$A$3),Dropdwon!$B$3,Dropdwon!$B$4))</f>
        <v>#VALUE!</v>
      </c>
      <c r="O36" s="170" t="e">
        <f t="shared" si="5"/>
        <v>#VALUE!</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e">
        <f>_xlfn.IFNA(VLOOKUP(A36,Feiertage!A:D,3,FALSE),"")</f>
        <v>#VALUE!</v>
      </c>
      <c r="V36" s="153" t="e">
        <f>_xlfn.IFNA(VLOOKUP(A36,Feiertage!A:D,4,FALSE),"")</f>
        <v>#VALUE!</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66" t="s">
        <v>92</v>
      </c>
      <c r="B38" s="366"/>
      <c r="C38" s="186" t="e">
        <f>SUM(R$1+SUM(R$6:R$36)-R$38)</f>
        <v>#VALUE!</v>
      </c>
      <c r="D38" s="148"/>
      <c r="E38" s="148"/>
      <c r="F38" s="148"/>
      <c r="G38" s="366" t="s">
        <v>409</v>
      </c>
      <c r="H38" s="366"/>
      <c r="I38" s="366"/>
      <c r="J38" s="366"/>
      <c r="K38" s="366"/>
      <c r="L38" s="366"/>
      <c r="M38" s="366"/>
      <c r="N38" s="366"/>
      <c r="O38" s="366"/>
      <c r="P38" s="366"/>
      <c r="Q38" s="366"/>
      <c r="R38" s="186">
        <f>SUMIF($S$6:$S$36,"ja",$R$6:$R$36)</f>
        <v>0</v>
      </c>
      <c r="T38" s="160"/>
      <c r="U38" s="160"/>
    </row>
    <row r="39" spans="1:24" s="153" customFormat="1" x14ac:dyDescent="0.2">
      <c r="A39" s="366" t="s">
        <v>410</v>
      </c>
      <c r="B39" s="366"/>
      <c r="C39" s="188" t="e">
        <f>C38*24</f>
        <v>#VALUE!</v>
      </c>
      <c r="D39" s="152"/>
      <c r="E39" s="152"/>
      <c r="F39" s="152"/>
      <c r="G39" s="152"/>
      <c r="H39" s="365" t="s">
        <v>408</v>
      </c>
      <c r="I39" s="365"/>
      <c r="J39" s="365"/>
      <c r="K39" s="365"/>
      <c r="L39" s="365"/>
      <c r="M39" s="365"/>
      <c r="N39" s="365"/>
      <c r="O39" s="365"/>
      <c r="P39" s="365"/>
      <c r="Q39" s="365"/>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63"/>
      <c r="B41" s="363"/>
      <c r="C41" s="363"/>
      <c r="D41" s="179"/>
      <c r="E41" s="148"/>
      <c r="F41" s="148"/>
      <c r="G41" s="363"/>
      <c r="H41" s="363"/>
      <c r="I41" s="363"/>
      <c r="J41" s="363"/>
      <c r="K41" s="363"/>
      <c r="L41" s="363"/>
      <c r="M41" s="363"/>
      <c r="N41" s="363"/>
      <c r="O41" s="179"/>
      <c r="P41" s="179"/>
      <c r="Q41" s="191"/>
      <c r="R41" s="363"/>
      <c r="S41" s="363"/>
      <c r="T41" s="363"/>
      <c r="U41" s="363"/>
      <c r="V41" s="179"/>
      <c r="W41" s="179"/>
      <c r="X41" s="179"/>
    </row>
    <row r="42" spans="1:24" x14ac:dyDescent="0.2">
      <c r="A42" s="363"/>
      <c r="B42" s="363"/>
      <c r="C42" s="363"/>
      <c r="D42" s="179"/>
      <c r="E42" s="148"/>
      <c r="F42" s="148"/>
      <c r="G42" s="363"/>
      <c r="H42" s="363"/>
      <c r="I42" s="363"/>
      <c r="J42" s="363"/>
      <c r="K42" s="363"/>
      <c r="L42" s="363"/>
      <c r="M42" s="363"/>
      <c r="N42" s="363"/>
      <c r="O42" s="179"/>
      <c r="P42" s="179"/>
      <c r="Q42" s="191"/>
      <c r="R42" s="363"/>
      <c r="S42" s="363"/>
      <c r="T42" s="363"/>
      <c r="U42" s="363"/>
      <c r="V42" s="179"/>
      <c r="W42" s="179"/>
      <c r="X42" s="179"/>
    </row>
    <row r="43" spans="1:24" x14ac:dyDescent="0.2">
      <c r="A43" s="363"/>
      <c r="B43" s="363"/>
      <c r="C43" s="363"/>
      <c r="D43" s="179"/>
      <c r="E43" s="148"/>
      <c r="F43" s="148"/>
      <c r="G43" s="363"/>
      <c r="H43" s="363"/>
      <c r="I43" s="363"/>
      <c r="J43" s="363"/>
      <c r="K43" s="363"/>
      <c r="L43" s="363"/>
      <c r="M43" s="363"/>
      <c r="N43" s="363"/>
      <c r="O43" s="179"/>
      <c r="P43" s="179"/>
      <c r="Q43" s="191"/>
      <c r="R43" s="363"/>
      <c r="S43" s="363"/>
      <c r="T43" s="363"/>
      <c r="U43" s="363"/>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jeXf+ZXFBePSznVyED39somyviUEgjhUMB47Zy606bV2OMhLRIAwoPjoai4cFbKZVkm9AMbDuCJeW9bNbOHNcw==" saltValue="yeqIjSIMnRQk1OAeK5bcM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Q6:S36 F6:H36 J6:L36 N6:O36 U6:W36">
    <cfRule type="expression" dxfId="68" priority="104">
      <formula>$U6="x"</formula>
    </cfRule>
    <cfRule type="expression" dxfId="67" priority="105">
      <formula>WEEKDAY($A6,2)&gt;=6</formula>
    </cfRule>
  </conditionalFormatting>
  <conditionalFormatting sqref="E6:E36">
    <cfRule type="expression" dxfId="66" priority="13">
      <formula>$U6="x"</formula>
    </cfRule>
    <cfRule type="expression" dxfId="65" priority="14">
      <formula>WEEKDAY($A6,2)&gt;=6</formula>
    </cfRule>
  </conditionalFormatting>
  <conditionalFormatting sqref="I6:I36">
    <cfRule type="expression" dxfId="64" priority="11">
      <formula>$U6="x"</formula>
    </cfRule>
    <cfRule type="expression" dxfId="63" priority="12">
      <formula>WEEKDAY($A6,2)&gt;=6</formula>
    </cfRule>
  </conditionalFormatting>
  <conditionalFormatting sqref="M6:M36">
    <cfRule type="expression" dxfId="62" priority="9">
      <formula>$U6="x"</formula>
    </cfRule>
    <cfRule type="expression" dxfId="61" priority="10">
      <formula>WEEKDAY($A6,2)&gt;=6</formula>
    </cfRule>
  </conditionalFormatting>
  <conditionalFormatting sqref="T6:T36">
    <cfRule type="expression" dxfId="60" priority="7">
      <formula>$U6="x"</formula>
    </cfRule>
    <cfRule type="expression" dxfId="59" priority="8">
      <formula>WEEKDAY($A6,2)&gt;=6</formula>
    </cfRule>
  </conditionalFormatting>
  <conditionalFormatting sqref="P6:P36">
    <cfRule type="expression" dxfId="58" priority="1">
      <formula>$U6="x"</formula>
    </cfRule>
    <cfRule type="expression" dxfId="57"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Dropdwon!$M$1:$M$2</xm:f>
          </x14:formula1>
          <xm:sqref>S6:S36</xm:sqref>
        </x14:dataValidation>
        <x14:dataValidation type="list" allowBlank="1" showInputMessage="1" showErrorMessage="1" xr:uid="{00000000-0002-0000-0800-000001000000}">
          <x14:formula1>
            <xm:f>Dropdwon!$B$9:$B$22</xm:f>
          </x14:formula1>
          <xm:sqref>T6:T36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19</vt:i4>
      </vt:variant>
    </vt:vector>
  </HeadingPairs>
  <TitlesOfParts>
    <vt:vector size="39" baseType="lpstr">
      <vt:lpstr>STAMMDATENBLATT</vt:lpstr>
      <vt:lpstr>Dienstplan</vt:lpstr>
      <vt:lpstr>Januar</vt:lpstr>
      <vt:lpstr>Februar</vt:lpstr>
      <vt:lpstr>März</vt:lpstr>
      <vt:lpstr>April</vt:lpstr>
      <vt:lpstr>Mai</vt:lpstr>
      <vt:lpstr>Juni</vt:lpstr>
      <vt:lpstr>Juli</vt:lpstr>
      <vt:lpstr>August</vt:lpstr>
      <vt:lpstr>September</vt:lpstr>
      <vt:lpstr>Oktober</vt:lpstr>
      <vt:lpstr>November</vt:lpstr>
      <vt:lpstr>Dezember</vt:lpstr>
      <vt:lpstr>Urlaubsantrag</vt:lpstr>
      <vt:lpstr>Krankmeldung ohne AU</vt:lpstr>
      <vt:lpstr>Feiertage</vt:lpstr>
      <vt:lpstr>Regularien</vt:lpstr>
      <vt:lpstr>§34 AVO, §125 SGB IX, Reg. Tage</vt:lpstr>
      <vt:lpstr>Dropdwon</vt:lpstr>
      <vt:lpstr>Arbeitstage</vt:lpstr>
      <vt:lpstr>April!Druckbereich</vt:lpstr>
      <vt:lpstr>August!Druckbereich</vt:lpstr>
      <vt:lpstr>Dezember!Druckbereich</vt:lpstr>
      <vt:lpstr>Februar!Druckbereich</vt:lpstr>
      <vt:lpstr>Januar!Druckbereich</vt:lpstr>
      <vt:lpstr>Juli!Druckbereich</vt:lpstr>
      <vt:lpstr>Juni!Druckbereich</vt:lpstr>
      <vt:lpstr>'Krankmeldung ohne AU'!Druckbereich</vt:lpstr>
      <vt:lpstr>Mai!Druckbereich</vt:lpstr>
      <vt:lpstr>März!Druckbereich</vt:lpstr>
      <vt:lpstr>November!Druckbereich</vt:lpstr>
      <vt:lpstr>Oktober!Druckbereich</vt:lpstr>
      <vt:lpstr>September!Druckbereich</vt:lpstr>
      <vt:lpstr>STAMMDATENBLATT!Druckbereich</vt:lpstr>
      <vt:lpstr>Urlaubsantrag!Druckbereich</vt:lpstr>
      <vt:lpstr>Feiertage</vt:lpstr>
      <vt:lpstr>Gründonnerstag</vt:lpstr>
      <vt:lpstr>Urlaubsantrag!TagesPensum</vt:lpstr>
    </vt:vector>
  </TitlesOfParts>
  <Company>VST Stühlingen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Arbeitszeiterfassung Kitas</dc:title>
  <dc:subject/>
  <dc:creator>Zipfel Dominik</dc:creator>
  <cp:lastModifiedBy>Zipfel Dominik</cp:lastModifiedBy>
  <cp:lastPrinted>2023-12-20T14:14:00Z</cp:lastPrinted>
  <dcterms:created xsi:type="dcterms:W3CDTF">2018-06-04T09:31:32Z</dcterms:created>
  <dcterms:modified xsi:type="dcterms:W3CDTF">2025-09-29T14:48:23Z</dcterms:modified>
  <cp:contentStatus>Version 01.2024</cp:contentStatus>
</cp:coreProperties>
</file>